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dministracezakazek-my.sharepoint.com/personal/svancar_administracezakazek_cz/Documents/ZAKÁZKY 2021/KARVINÁ - demolice ZŠ/ZADÁVACÍ DOKUMENTACE/Příloha č. 4 - Položkový rozpočet_výkaz výměr/"/>
    </mc:Choice>
  </mc:AlternateContent>
  <xr:revisionPtr revIDLastSave="0" documentId="13_ncr:1_{FDE9650A-A82F-4F5D-B68C-7EB17A941445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  <sheet name="SO 01 1 P1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 01 1 P1'!$1:$7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 01 1 P1'!$A$1:$X$48</definedName>
    <definedName name="_xlnm.Print_Area" localSheetId="3">'SO 01 1 Pol'!$A$1:$X$143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27" i="13" l="1"/>
  <c r="BA25" i="13"/>
  <c r="BA21" i="13"/>
  <c r="BA19" i="13"/>
  <c r="BA10" i="13"/>
  <c r="G9" i="13"/>
  <c r="M9" i="13" s="1"/>
  <c r="I9" i="13"/>
  <c r="K9" i="13"/>
  <c r="O9" i="13"/>
  <c r="Q9" i="13"/>
  <c r="V9" i="13"/>
  <c r="G11" i="13"/>
  <c r="I11" i="13"/>
  <c r="K11" i="13"/>
  <c r="M11" i="13"/>
  <c r="O11" i="13"/>
  <c r="Q11" i="13"/>
  <c r="V11" i="13"/>
  <c r="G18" i="13"/>
  <c r="I18" i="13"/>
  <c r="K18" i="13"/>
  <c r="M18" i="13"/>
  <c r="O18" i="13"/>
  <c r="Q18" i="13"/>
  <c r="V18" i="13"/>
  <c r="G20" i="13"/>
  <c r="M20" i="13" s="1"/>
  <c r="I20" i="13"/>
  <c r="K20" i="13"/>
  <c r="O20" i="13"/>
  <c r="Q20" i="13"/>
  <c r="V20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6" i="13"/>
  <c r="M36" i="13" s="1"/>
  <c r="I36" i="13"/>
  <c r="K36" i="13"/>
  <c r="O36" i="13"/>
  <c r="Q36" i="13"/>
  <c r="V36" i="13"/>
  <c r="G39" i="13"/>
  <c r="M39" i="13" s="1"/>
  <c r="I39" i="13"/>
  <c r="K39" i="13"/>
  <c r="O39" i="13"/>
  <c r="Q39" i="13"/>
  <c r="V39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AE47" i="13"/>
  <c r="F43" i="1" s="1"/>
  <c r="BA134" i="12"/>
  <c r="BA88" i="12"/>
  <c r="BA85" i="12"/>
  <c r="BA55" i="12"/>
  <c r="BA53" i="12"/>
  <c r="BA47" i="12"/>
  <c r="BA22" i="12"/>
  <c r="BA20" i="12"/>
  <c r="G9" i="12"/>
  <c r="M9" i="12" s="1"/>
  <c r="I9" i="12"/>
  <c r="K9" i="12"/>
  <c r="O9" i="12"/>
  <c r="Q9" i="12"/>
  <c r="V9" i="12"/>
  <c r="G14" i="12"/>
  <c r="M14" i="12" s="1"/>
  <c r="I14" i="12"/>
  <c r="K14" i="12"/>
  <c r="O14" i="12"/>
  <c r="Q14" i="12"/>
  <c r="V14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40" i="12"/>
  <c r="M40" i="12" s="1"/>
  <c r="I40" i="12"/>
  <c r="K40" i="12"/>
  <c r="O40" i="12"/>
  <c r="Q40" i="12"/>
  <c r="V40" i="12"/>
  <c r="G46" i="12"/>
  <c r="M46" i="12" s="1"/>
  <c r="I46" i="12"/>
  <c r="K46" i="12"/>
  <c r="O46" i="12"/>
  <c r="Q46" i="12"/>
  <c r="V46" i="12"/>
  <c r="G52" i="12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1" i="12"/>
  <c r="M81" i="12" s="1"/>
  <c r="I81" i="12"/>
  <c r="K81" i="12"/>
  <c r="O81" i="12"/>
  <c r="Q81" i="12"/>
  <c r="V81" i="12"/>
  <c r="G83" i="12"/>
  <c r="I56" i="1" s="1"/>
  <c r="G84" i="12"/>
  <c r="I84" i="12"/>
  <c r="I83" i="12" s="1"/>
  <c r="K84" i="12"/>
  <c r="K83" i="12" s="1"/>
  <c r="M84" i="12"/>
  <c r="M83" i="12" s="1"/>
  <c r="O84" i="12"/>
  <c r="O83" i="12" s="1"/>
  <c r="Q84" i="12"/>
  <c r="Q83" i="12" s="1"/>
  <c r="V84" i="12"/>
  <c r="V83" i="12" s="1"/>
  <c r="G87" i="12"/>
  <c r="I87" i="12"/>
  <c r="K87" i="12"/>
  <c r="O87" i="12"/>
  <c r="Q87" i="12"/>
  <c r="V87" i="12"/>
  <c r="V86" i="12" s="1"/>
  <c r="G90" i="12"/>
  <c r="M90" i="12" s="1"/>
  <c r="I90" i="12"/>
  <c r="K90" i="12"/>
  <c r="O90" i="12"/>
  <c r="Q90" i="12"/>
  <c r="V90" i="12"/>
  <c r="G92" i="12"/>
  <c r="M92" i="12" s="1"/>
  <c r="I92" i="12"/>
  <c r="K92" i="12"/>
  <c r="K86" i="12" s="1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7" i="12"/>
  <c r="I58" i="1" s="1"/>
  <c r="G98" i="12"/>
  <c r="I98" i="12"/>
  <c r="I97" i="12" s="1"/>
  <c r="K98" i="12"/>
  <c r="K97" i="12" s="1"/>
  <c r="M98" i="12"/>
  <c r="M97" i="12" s="1"/>
  <c r="O98" i="12"/>
  <c r="O97" i="12" s="1"/>
  <c r="Q98" i="12"/>
  <c r="Q97" i="12" s="1"/>
  <c r="V98" i="12"/>
  <c r="V97" i="12" s="1"/>
  <c r="G102" i="12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5" i="12"/>
  <c r="M115" i="12" s="1"/>
  <c r="I115" i="12"/>
  <c r="K115" i="12"/>
  <c r="O115" i="12"/>
  <c r="Q115" i="12"/>
  <c r="V115" i="12"/>
  <c r="V114" i="12" s="1"/>
  <c r="G116" i="12"/>
  <c r="G114" i="12" s="1"/>
  <c r="I60" i="1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20" i="12"/>
  <c r="M120" i="12" s="1"/>
  <c r="I120" i="12"/>
  <c r="K120" i="12"/>
  <c r="O120" i="12"/>
  <c r="Q120" i="12"/>
  <c r="V120" i="12"/>
  <c r="G127" i="12"/>
  <c r="G119" i="12" s="1"/>
  <c r="I61" i="1" s="1"/>
  <c r="I127" i="12"/>
  <c r="K127" i="12"/>
  <c r="O127" i="12"/>
  <c r="Q127" i="12"/>
  <c r="V127" i="12"/>
  <c r="G130" i="12"/>
  <c r="M130" i="12" s="1"/>
  <c r="I130" i="12"/>
  <c r="K130" i="12"/>
  <c r="O130" i="12"/>
  <c r="Q130" i="12"/>
  <c r="V130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AE142" i="12"/>
  <c r="F42" i="1" s="1"/>
  <c r="I19" i="1"/>
  <c r="I18" i="1"/>
  <c r="H44" i="1"/>
  <c r="J28" i="1"/>
  <c r="J26" i="1"/>
  <c r="G38" i="1"/>
  <c r="F38" i="1"/>
  <c r="J23" i="1"/>
  <c r="J24" i="1"/>
  <c r="J25" i="1"/>
  <c r="J27" i="1"/>
  <c r="E24" i="1"/>
  <c r="G24" i="1"/>
  <c r="E26" i="1"/>
  <c r="G26" i="1"/>
  <c r="V101" i="12" l="1"/>
  <c r="I8" i="13"/>
  <c r="O119" i="12"/>
  <c r="I114" i="12"/>
  <c r="Q101" i="12"/>
  <c r="G8" i="12"/>
  <c r="O8" i="12"/>
  <c r="M8" i="13"/>
  <c r="F39" i="1"/>
  <c r="O101" i="12"/>
  <c r="K8" i="12"/>
  <c r="G8" i="13"/>
  <c r="K119" i="12"/>
  <c r="V119" i="12"/>
  <c r="I119" i="12"/>
  <c r="O114" i="12"/>
  <c r="O86" i="12"/>
  <c r="I8" i="12"/>
  <c r="F41" i="1"/>
  <c r="Q119" i="12"/>
  <c r="Q86" i="12"/>
  <c r="Q114" i="12"/>
  <c r="K114" i="12"/>
  <c r="I101" i="12"/>
  <c r="V8" i="13"/>
  <c r="Q8" i="12"/>
  <c r="G101" i="12"/>
  <c r="I59" i="1" s="1"/>
  <c r="I17" i="1" s="1"/>
  <c r="I86" i="12"/>
  <c r="Q8" i="13"/>
  <c r="G86" i="12"/>
  <c r="I57" i="1" s="1"/>
  <c r="O8" i="13"/>
  <c r="K101" i="12"/>
  <c r="V8" i="12"/>
  <c r="K8" i="13"/>
  <c r="AF47" i="13"/>
  <c r="G43" i="1" s="1"/>
  <c r="I43" i="1" s="1"/>
  <c r="M8" i="12"/>
  <c r="AF142" i="12"/>
  <c r="M127" i="12"/>
  <c r="M119" i="12" s="1"/>
  <c r="M116" i="12"/>
  <c r="M114" i="12" s="1"/>
  <c r="M102" i="12"/>
  <c r="M101" i="12" s="1"/>
  <c r="M87" i="12"/>
  <c r="M86" i="12" s="1"/>
  <c r="M52" i="12"/>
  <c r="G142" i="12" l="1"/>
  <c r="I55" i="1"/>
  <c r="I62" i="1"/>
  <c r="I20" i="1" s="1"/>
  <c r="G47" i="13"/>
  <c r="G42" i="1"/>
  <c r="I42" i="1" s="1"/>
  <c r="G41" i="1"/>
  <c r="I41" i="1" s="1"/>
  <c r="G39" i="1"/>
  <c r="G44" i="1" s="1"/>
  <c r="G25" i="1" s="1"/>
  <c r="F44" i="1"/>
  <c r="G23" i="1" s="1"/>
  <c r="I39" i="1" l="1"/>
  <c r="I44" i="1" s="1"/>
  <c r="I16" i="1"/>
  <c r="I21" i="1" s="1"/>
  <c r="I63" i="1"/>
  <c r="A27" i="1"/>
  <c r="G28" i="1" l="1"/>
  <c r="G27" i="1" s="1"/>
  <c r="G29" i="1" s="1"/>
  <c r="A28" i="1"/>
  <c r="J62" i="1"/>
  <c r="J55" i="1"/>
  <c r="J57" i="1"/>
  <c r="J56" i="1"/>
  <c r="J61" i="1"/>
  <c r="J58" i="1"/>
  <c r="J59" i="1"/>
  <c r="J60" i="1"/>
  <c r="J43" i="1"/>
  <c r="J39" i="1"/>
  <c r="J44" i="1" s="1"/>
  <c r="J41" i="1"/>
  <c r="J42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8D2A57A2-BA61-4879-A4A5-A30D3E31949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8311E1-452D-446A-862A-2A0C6FB3FF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3BF67060-62CB-4DAA-AB52-64F287B46F9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66DBC52-AC69-4360-AA8F-640389AD008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<sst xmlns="http://schemas.openxmlformats.org/spreadsheetml/2006/main" count="869" uniqueCount="354">
  <si>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</si>
  <si>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</si>
  <si>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</si>
  <si>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</si>
  <si>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</si>
  <si>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</si>
  <si>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</si>
  <si>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</si>
  <si>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</si>
  <si>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</si>
  <si>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</si>
  <si>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</si>
  <si>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</si>
  <si>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</si>
  <si>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</si>
  <si>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</si>
  <si>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</si>
  <si>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</si>
  <si>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</si>
  <si>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</si>
  <si>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</si>
  <si>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</si>
  <si>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</si>
  <si>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</si>
  <si>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</si>
  <si>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</si>
  <si>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</si>
  <si>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</si>
  <si>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</si>
  <si>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</si>
  <si>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</si>
  <si>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</si>
  <si>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</si>
  <si>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</si>
  <si>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</si>
  <si>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</si>
  <si>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</si>
  <si>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</si>
  <si>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</si>
  <si>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</si>
  <si>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</si>
  <si>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</si>
  <si>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</si>
  <si>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DDH 1.0</t>
  </si>
  <si>
    <t>Dětské dopravní hřiště v Karviné - Ráji - Odstranění budovy ZŠ</t>
  </si>
  <si>
    <t>Stavba</t>
  </si>
  <si>
    <t>Stavební objekt</t>
  </si>
  <si>
    <t>SO 01</t>
  </si>
  <si>
    <t>Odstranění budovy ZŠ</t>
  </si>
  <si>
    <t>1</t>
  </si>
  <si>
    <t>Demolice a bourání</t>
  </si>
  <si>
    <t>Vedlejší rozpočtové náklady</t>
  </si>
  <si>
    <t>Celkem za stavbu</t>
  </si>
  <si>
    <t>CZK</t>
  </si>
  <si>
    <t>#POPS</t>
  </si>
  <si>
    <t>Popis stavby: DDH 1.0 - Dětské dopravní hřiště v Karviné - Ráji - Odstranění budovy ZŠ</t>
  </si>
  <si>
    <t>#POPO</t>
  </si>
  <si>
    <t>Popis objektu: SO 01 - Odstranění budovy ZŠ</t>
  </si>
  <si>
    <t>#POPR</t>
  </si>
  <si>
    <t>Popis rozpočtu: 1 - Demolice a bourání</t>
  </si>
  <si>
    <t>Popis rozpočtu: 1 - Vedlejší rozpočtové náklady</t>
  </si>
  <si>
    <t>Rekapitulace dílů</t>
  </si>
  <si>
    <t>Typ dílu</t>
  </si>
  <si>
    <t>Zemní práce</t>
  </si>
  <si>
    <t>2</t>
  </si>
  <si>
    <t>Základy a zvláštní zakládání</t>
  </si>
  <si>
    <t>96</t>
  </si>
  <si>
    <t>Bourání konstrukcí</t>
  </si>
  <si>
    <t>98</t>
  </si>
  <si>
    <t>Demolice</t>
  </si>
  <si>
    <t>767</t>
  </si>
  <si>
    <t>Konstrukce zámečnické</t>
  </si>
  <si>
    <t>799</t>
  </si>
  <si>
    <t>Ostatní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</si>
  <si>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</si>
  <si>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</si>
  <si>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</si>
  <si>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</si>
  <si>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</si>
  <si>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</si>
  <si>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</si>
  <si>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</si>
  <si>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</si>
  <si>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</si>
  <si>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</si>
  <si>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</si>
  <si>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</si>
  <si>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</si>
  <si>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</si>
  <si>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</si>
  <si>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</si>
  <si>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</si>
  <si>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</si>
  <si>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</si>
  <si>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</si>
  <si>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</si>
  <si>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</si>
  <si>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</si>
  <si>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</si>
  <si>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</si>
  <si>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</si>
  <si>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</si>
  <si>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</si>
  <si>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</si>
  <si>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</si>
  <si>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</si>
  <si>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</si>
  <si>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</si>
  <si>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</si>
  <si>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</si>
  <si>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</si>
  <si>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22/ I</t>
  </si>
  <si>
    <t>RTS 21/ II</t>
  </si>
  <si>
    <t>Práce</t>
  </si>
  <si>
    <t>POL1_</t>
  </si>
  <si>
    <t>s přemístěním hmot na skládku na vzdálenost do 3 m nebo s naložením na dopravní prostředek</t>
  </si>
  <si>
    <t>SPI</t>
  </si>
  <si>
    <t>dlažba kolem základu koridoru : (6,21+11,62)*0,50</t>
  </si>
  <si>
    <t>VV</t>
  </si>
  <si>
    <t>okapový chodník : 0,40*125,0</t>
  </si>
  <si>
    <t>bet. tribuna : 12,0*0,50*0,50</t>
  </si>
  <si>
    <t>113107615R00</t>
  </si>
  <si>
    <t>Odstranění podkladů nebo krytů z kameniva hrubého drceného, v ploše jednotlivě nad 50 m2, tloušťka vrstvy 150 mm</t>
  </si>
  <si>
    <t>kolem základu koridoru : (6,21+11,62)*0,50</t>
  </si>
  <si>
    <t>pod okapovým chodníkem : 0,40*125,0</t>
  </si>
  <si>
    <t>pod betonovým povrchem bouraným : 74,00</t>
  </si>
  <si>
    <t>113109430R00</t>
  </si>
  <si>
    <t>Odstranění podkladů nebo krytů z betonu prostého, v ploše jednotlivě nad 50 m2, tloušťka vrstvy 300 mm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</si>
  <si>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</si>
  <si>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</si>
  <si>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</si>
  <si>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</si>
  <si>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120901123RT3</t>
  </si>
  <si>
    <t>Bourání konstrukcí v odkopávkách a prokopávkách z betonu, železového nebo předpjatého, těžkou technikou</t>
  </si>
  <si>
    <t>m3</t>
  </si>
  <si>
    <t>800-1</t>
  </si>
  <si>
    <t>korytech vodotečí, melioračních kanálech s přemístěním suti na hromady na vzdálenost do 20 m nebo s naložením na dopravní prostředek,</t>
  </si>
  <si>
    <t>základy po koridoru : 42,30*1,20</t>
  </si>
  <si>
    <t>Mezisoučet</t>
  </si>
  <si>
    <t>základy objektu SO 01 : (17,35*6+6,65*11)*0,40*0,75</t>
  </si>
  <si>
    <t>(54,96*4*0,40*0,75)</t>
  </si>
  <si>
    <t>4,050*0,40*0,75</t>
  </si>
  <si>
    <t>(18,55*2*1,20*0,65)</t>
  </si>
  <si>
    <t>(18,55*2*1,68*0,65)</t>
  </si>
  <si>
    <t>(56,15*1,20*0,65)*2</t>
  </si>
  <si>
    <t>(56,15*0,90*0,65)</t>
  </si>
  <si>
    <t>11*5,60*1,20*0,65</t>
  </si>
  <si>
    <t>3,15*1,20*0,65</t>
  </si>
  <si>
    <t>2*16,73*0,60*1,40</t>
  </si>
  <si>
    <t>16,73*0,90*1,40</t>
  </si>
  <si>
    <t>8,83*0,40*1,40</t>
  </si>
  <si>
    <t>2*4,93*0,40*1,40</t>
  </si>
  <si>
    <t>podlaha objektu : 56,15*18,55*0,25</t>
  </si>
  <si>
    <t>6,20*8,83*0,25</t>
  </si>
  <si>
    <t>130901121RT3</t>
  </si>
  <si>
    <t>Bourání konstrukcí v hloubených vykopávkách z betonu, prostého, těžkou technikou</t>
  </si>
  <si>
    <t>s přemístěním suti na hromady na vzdálenost do 20 m nebo s uložením na dopravní prostředek,</t>
  </si>
  <si>
    <t>základy bouraného oplocení : 0,30*0,90*64</t>
  </si>
  <si>
    <t>0,30*0,90*29</t>
  </si>
  <si>
    <t>3,14*0,125*0,125*0,800*6</t>
  </si>
  <si>
    <t>základ vlajk stožáru : 0,20</t>
  </si>
  <si>
    <t>131201113R00</t>
  </si>
  <si>
    <t>Hloubení nezapažených jam a zářezů do 10000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</si>
  <si>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</si>
  <si>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56,15*18,55*1,40+(57,75*(0,8*1,40/2)*2)</t>
  </si>
  <si>
    <t>(20,150*(0,8*1,40/2)*2)</t>
  </si>
  <si>
    <t>(15,97*8,33*1,40)+(15,97*(0,8*1,4/2)*2)</t>
  </si>
  <si>
    <t>odpočet bouraných základů : -694,47467</t>
  </si>
  <si>
    <t>131201119R00</t>
  </si>
  <si>
    <t xml:space="preserve">Hloubení nezapažených jam a zářezů příplatek za lepivost, v hornině 3,  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</si>
  <si>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</si>
  <si>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</si>
  <si>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</si>
  <si>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</si>
  <si>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</si>
  <si>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</si>
  <si>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2*404,46</t>
  </si>
  <si>
    <t>162701105R00</t>
  </si>
  <si>
    <t>Vodorovné přemístění výkopku z horniny 1 až 4, na vzdálenost přes 9 000  do 10 000 m</t>
  </si>
  <si>
    <t>1055,11737-404,46-25,34550</t>
  </si>
  <si>
    <t>167101102R00</t>
  </si>
  <si>
    <t>Nakládání, skládání, překládání neulehlého výkopku nakládání výkopku_x000D_
 přes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</si>
  <si>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</si>
  <si>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</si>
  <si>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</si>
  <si>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</si>
  <si>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</si>
  <si>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</si>
  <si>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</si>
  <si>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průnik SO01 a SO10 - kamenivo : 292,0*0,60</t>
  </si>
  <si>
    <t>průnik SO01+SO03+SS03.1 - kamenivem : 662,0*1,07</t>
  </si>
  <si>
    <t>průnik SO01 a SO12 : 378,0*1,07</t>
  </si>
  <si>
    <t>174101102R00</t>
  </si>
  <si>
    <t>Zásyp sypaninou se zhutněním v uzavřených prostorách s urovnáním povrchu zásypu s ručním zhutněním</t>
  </si>
  <si>
    <t>181201101R00</t>
  </si>
  <si>
    <t>Úprava pláně v násypech v hornině 1 až 4, bez zhutnění</t>
  </si>
  <si>
    <t>vyrovnání výškových rozdílů, plochy vodorovné a plochy do sklonu 1 : 5,</t>
  </si>
  <si>
    <t>292+662+378</t>
  </si>
  <si>
    <t>199000002R00</t>
  </si>
  <si>
    <t>Poplatky za skládku horniny 1- 4, skupina 17 05 04 z Katalogu odpadů</t>
  </si>
  <si>
    <t>199000003R00</t>
  </si>
  <si>
    <t>Poplatky za skládku horniny 5 - 7, skupina 17 05 04 z Katalogu odpadů</t>
  </si>
  <si>
    <t>2,4*1,4*1,4</t>
  </si>
  <si>
    <t>120901123RR1</t>
  </si>
  <si>
    <t>Bourání konstrukcí ze železobetonu, bagrem s kladivem</t>
  </si>
  <si>
    <t>Vlastní</t>
  </si>
  <si>
    <t>základ vybour.koridoru : 6,21*11,62*0,40</t>
  </si>
  <si>
    <t>(6,21+11,62)*0,25*0,50</t>
  </si>
  <si>
    <t>583418024R</t>
  </si>
  <si>
    <t>kamenivo přírodní drcené frakce 16,0 až 32,0 mm; třída B</t>
  </si>
  <si>
    <t>t</t>
  </si>
  <si>
    <t>SPCM</t>
  </si>
  <si>
    <t>Specifikace</t>
  </si>
  <si>
    <t>POL3_</t>
  </si>
  <si>
    <t>(175,20+708,34)*1,8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</si>
  <si>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</si>
  <si>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</si>
  <si>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</si>
  <si>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</si>
  <si>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</si>
  <si>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</si>
  <si>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</si>
  <si>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podezdívka oplocení : 0,20*0,40*64,0</t>
  </si>
  <si>
    <t>970231200R00</t>
  </si>
  <si>
    <t>Řezání cihelného zdiva hloubka řezu 200 mm</t>
  </si>
  <si>
    <t>oplocení : 0,40</t>
  </si>
  <si>
    <t>970241200R00</t>
  </si>
  <si>
    <t>Řezání prostého betonu hloubka řezu 200 mm</t>
  </si>
  <si>
    <t>oplocení : 0,90*2</t>
  </si>
  <si>
    <t>965082932R01</t>
  </si>
  <si>
    <t>Odstranění násypu , plocha do 2 m2</t>
  </si>
  <si>
    <t>odstranění tribuny : 2,4*1,4*1,4</t>
  </si>
  <si>
    <t>96R1</t>
  </si>
  <si>
    <t>Vybourání zděné šachtice plynoodní přípojky</t>
  </si>
  <si>
    <t>kpl</t>
  </si>
  <si>
    <t>Indiv</t>
  </si>
  <si>
    <t>981014713R00</t>
  </si>
  <si>
    <t>Demolice budov pomocí těžké mechanizace z monolitického nebo montovaného železobetonu včetně výplňového zdiva, s podílem konstrukcí přes 15 do 20 %</t>
  </si>
  <si>
    <t>800-6</t>
  </si>
  <si>
    <t>výšky do 35 m,</t>
  </si>
  <si>
    <t>Budovy výšky do 35 m.</t>
  </si>
  <si>
    <t>767911822R00</t>
  </si>
  <si>
    <t>Demontáž oplocení demontáž pletiva, výšky do 2,0 m</t>
  </si>
  <si>
    <t>800-767</t>
  </si>
  <si>
    <t>767914830R00</t>
  </si>
  <si>
    <t>Demontáž oplocení demontáž rámového oplocení, výšky do 2,0 m</t>
  </si>
  <si>
    <t>64,0+29,0</t>
  </si>
  <si>
    <t>767996801R00</t>
  </si>
  <si>
    <t>Demontáž ostatních doplňků staveb atypických konstrukcí_x000D_
 o hmotnosti přes 20 do 50 kg</t>
  </si>
  <si>
    <t>kg</t>
  </si>
  <si>
    <t>branka : 15,0</t>
  </si>
  <si>
    <t>zábradlí tribuny : 50</t>
  </si>
  <si>
    <t>767996802R00</t>
  </si>
  <si>
    <t>Demontáž ostatních doplňků staveb atypických konstrukcí_x000D_
 o hmotnosti přes 50 do 100 kg</t>
  </si>
  <si>
    <t>2*55</t>
  </si>
  <si>
    <t>767996804R00</t>
  </si>
  <si>
    <t>Demontáž ostatních doplňků staveb atypických konstrukcí_x000D_
 o hmotnosti přes 250 do 500 kg</t>
  </si>
  <si>
    <t>767999801R00</t>
  </si>
  <si>
    <t>Demontáž ostatních doplňků staveb doplňků staveb_x000D_
 o hmotnosti přes 20 do 50 kg</t>
  </si>
  <si>
    <t>sloupky : 19/3*5,0</t>
  </si>
  <si>
    <t>vzpěry : 4*5,0</t>
  </si>
  <si>
    <t>799R1</t>
  </si>
  <si>
    <t>Vyklizení objektu a odvoz velkoobjemového odpadu na skládku vč. poplatku za skládku</t>
  </si>
  <si>
    <t>799R2</t>
  </si>
  <si>
    <t>Odpojení přípojky CETIN v souladu se stanoviskem společnosti CETIN, zrušení přípojky</t>
  </si>
  <si>
    <t>799R4</t>
  </si>
  <si>
    <t>Odpojení přípojky kanalizace v souladu se stanoviskem SMVaK, zrušení přípojky</t>
  </si>
  <si>
    <t>799R5</t>
  </si>
  <si>
    <t>Odstranění kořenů náletových dřevin, odstranění stavební suti vč. odvozu a likvidace</t>
  </si>
  <si>
    <t>979990101RR1</t>
  </si>
  <si>
    <t>Poplatek za skládku tříděného odpadu</t>
  </si>
  <si>
    <t xml:space="preserve">předpoklad uložení suti - RIDERA BOHEMIA - býv.důl Barbora : </t>
  </si>
  <si>
    <t xml:space="preserve">odhad: 50% cihla za 170,- Kč /t : </t>
  </si>
  <si>
    <t xml:space="preserve">           25% beton za 80,- Kč/t : </t>
  </si>
  <si>
    <t xml:space="preserve">           15% směsný za 170,- Kč/t : </t>
  </si>
  <si>
    <t xml:space="preserve">           10% ostatní za 1300,- Kč/t : </t>
  </si>
  <si>
    <t>6297,39087</t>
  </si>
  <si>
    <t>909      R00.RR1</t>
  </si>
  <si>
    <t>Hzs-nezmeritelne stavebni prace, třídění odpadů</t>
  </si>
  <si>
    <t>h</t>
  </si>
  <si>
    <t>HZS</t>
  </si>
  <si>
    <t>POL10_</t>
  </si>
  <si>
    <t>třídění odpadů</t>
  </si>
  <si>
    <t>200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</si>
  <si>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</si>
  <si>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</si>
  <si>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</si>
  <si>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</si>
  <si>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</si>
  <si>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</si>
  <si>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</si>
  <si>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</si>
  <si>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</si>
  <si>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</si>
  <si>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</si>
  <si>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</si>
  <si>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</si>
  <si>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</si>
  <si>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</si>
  <si>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979093111R00</t>
  </si>
  <si>
    <t>Uložení suti na skládku bez zhutnění</t>
  </si>
  <si>
    <t>s hrubým urovnáním,</t>
  </si>
  <si>
    <t>SUM</t>
  </si>
  <si>
    <t>END</t>
  </si>
  <si>
    <t>004111010R</t>
  </si>
  <si>
    <t xml:space="preserve">Průzkumné práce </t>
  </si>
  <si>
    <t>Soubor</t>
  </si>
  <si>
    <t>VRN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</si>
  <si>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</si>
  <si>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</si>
  <si>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005121 R</t>
  </si>
  <si>
    <t>Zařízení staveniště</t>
  </si>
  <si>
    <t>Veškeré náklady spojené s vybudováním, provozem a odstraněním zařízení staveniště.</t>
  </si>
  <si>
    <t xml:space="preserve">Práce budou provedeny v souladu s platnými právními předpisy , vč. případného ohlášení, : </t>
  </si>
  <si>
    <t xml:space="preserve">položka obsahuje i náklady na případnou úpravu ploch po odtranění ZS, úklid ploch na kterých bylo zřízeno ZS : </t>
  </si>
  <si>
    <t xml:space="preserve">Položka obsahuje náklady na rozšíření příjezdové komunikace vč. dodávky panelů : </t>
  </si>
  <si>
    <t/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</si>
  <si>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</si>
  <si>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</si>
  <si>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</si>
  <si>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</si>
  <si>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</si>
  <si>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</si>
  <si>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 xml:space="preserve">Položka obsahuje zejména náklady na ochranu stávající kanalizace : 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</si>
  <si>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</si>
  <si>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</si>
  <si>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</si>
  <si>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</si>
  <si>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</si>
  <si>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</si>
  <si>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ONR1</t>
  </si>
  <si>
    <t>Monitiring v průběhu výstavby</t>
  </si>
  <si>
    <t>soubor</t>
  </si>
  <si>
    <t>Fotografie nebo videozáznamy zakrývaných konstrukcí a jiných skutečností rozhodných např. pro vícepráce a méněpráce : 1</t>
  </si>
  <si>
    <t>ONR2</t>
  </si>
  <si>
    <t>Odstranění ornice a uložení na mezideponii pro zřízení staveniště</t>
  </si>
  <si>
    <t>ONR3</t>
  </si>
  <si>
    <t>Opatření pro eliminaci průvodních jevů při provádění stavby</t>
  </si>
  <si>
    <t xml:space="preserve">Opatření pro zamezení hlučnosti a prašnosti po dobu provádění prací. : </t>
  </si>
  <si>
    <t xml:space="preserve">Provádění pravidelného a průběžného kropení konstrukcí při provádění bouracích a demoličních prací. : </t>
  </si>
  <si>
    <t xml:space="preserve">Položka aobsahuje i náklady na dodávku vody pro kropení. : </t>
  </si>
  <si>
    <t>ONR4</t>
  </si>
  <si>
    <t>Čiištění stávajících komunikací</t>
  </si>
  <si>
    <t xml:space="preserve">Pravidelné a průběžné čištění stávajících komunikací po dobu provádení bouracích a demoličních prací : </t>
  </si>
  <si>
    <t>ONR6</t>
  </si>
  <si>
    <t>Náklady spojené s vypracováním technologických postupů</t>
  </si>
  <si>
    <t xml:space="preserve">Náklady na zpracování technologického postupu bouracích a demoličních prací, : </t>
  </si>
  <si>
    <t xml:space="preserve">a to v souladu s platnou legislativou. : </t>
  </si>
  <si>
    <t>ONR7</t>
  </si>
  <si>
    <t>Náklady spojené s požadavky na odpojení sítí s jejich správci</t>
  </si>
  <si>
    <t>ONR8</t>
  </si>
  <si>
    <t>Náklady na hutnicí zkoušky v průběhu realizace zásypů a před předáním díla</t>
  </si>
  <si>
    <t>ONR9</t>
  </si>
  <si>
    <t>Pasportizace sousedního objektu na p.č. 497/275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</si>
</sst>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5af1DOK7ZmRU0Okwbb2lVElSftLhk5Ugrlc+m1CsBWnSWeflPsQeldM0g3o3/gnyM3s8moJnC5BkorG4EjRBDQ==" saltValue="qjbZ4dXR/9I0xCK5aUjG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98" t="s">
        <v>41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5">
      <c r="A2" s="2"/>
      <c r="B2" s="76" t="s">
        <v>22</v>
      </c>
      <c r="C2" s="77"/>
      <c r="D2" s="78" t="s">
        <v>43</v>
      </c>
      <c r="E2" s="207" t="s">
        <v>44</v>
      </c>
      <c r="F2" s="208"/>
      <c r="G2" s="208"/>
      <c r="H2" s="208"/>
      <c r="I2" s="208"/>
      <c r="J2" s="209"/>
      <c r="O2" s="1"/>
    </row>
    <row r="3" spans="1:15" ht="27" hidden="1" customHeight="1" x14ac:dyDescent="0.25">
      <c r="A3" s="2"/>
      <c r="B3" s="79"/>
      <c r="C3" s="77"/>
      <c r="D3" s="80"/>
      <c r="E3" s="210"/>
      <c r="F3" s="211"/>
      <c r="G3" s="211"/>
      <c r="H3" s="211"/>
      <c r="I3" s="211"/>
      <c r="J3" s="212"/>
    </row>
    <row r="4" spans="1:15" ht="23.25" customHeight="1" x14ac:dyDescent="0.25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14"/>
      <c r="E11" s="214"/>
      <c r="F11" s="214"/>
      <c r="G11" s="214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219"/>
      <c r="E12" s="219"/>
      <c r="F12" s="219"/>
      <c r="G12" s="219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4"/>
      <c r="E13" s="222"/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5">
      <c r="A16" s="142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SUMIF(F55:F62,A16,I55:I62)+SUMIF(F55:F62,"PSU",I55:I62)</f>
        <v>0</v>
      </c>
      <c r="J16" s="206"/>
    </row>
    <row r="17" spans="1:10" ht="23.25" customHeight="1" x14ac:dyDescent="0.25">
      <c r="A17" s="142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SUMIF(F55:F62,A17,I55:I62)</f>
        <v>0</v>
      </c>
      <c r="J17" s="206"/>
    </row>
    <row r="18" spans="1:10" ht="23.25" customHeight="1" x14ac:dyDescent="0.25">
      <c r="A18" s="142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SUMIF(F55:F62,A18,I55:I62)</f>
        <v>0</v>
      </c>
      <c r="J18" s="206"/>
    </row>
    <row r="19" spans="1:10" ht="23.25" customHeight="1" x14ac:dyDescent="0.25">
      <c r="A19" s="142" t="s">
        <v>78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SUMIF(F55:F62,A19,I55:I62)</f>
        <v>0</v>
      </c>
      <c r="J19" s="206"/>
    </row>
    <row r="20" spans="1:10" ht="23.25" customHeight="1" x14ac:dyDescent="0.25">
      <c r="A20" s="142" t="s">
        <v>77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SUMIF(F55:F62,A20,I55:I62)</f>
        <v>0</v>
      </c>
      <c r="J20" s="206"/>
    </row>
    <row r="21" spans="1:10" ht="23.25" customHeight="1" x14ac:dyDescent="0.25">
      <c r="A21" s="2"/>
      <c r="B21" s="48" t="s">
        <v>29</v>
      </c>
      <c r="C21" s="64"/>
      <c r="D21" s="65"/>
      <c r="E21" s="217"/>
      <c r="F21" s="218"/>
      <c r="G21" s="217"/>
      <c r="H21" s="218"/>
      <c r="I21" s="217">
        <f>SUM(I16:J20)</f>
        <v>0</v>
      </c>
      <c r="J21" s="235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233">
        <f>ZakladDPHSniVypocet</f>
        <v>0</v>
      </c>
      <c r="H23" s="234"/>
      <c r="I23" s="234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31">
        <f>I23*E23/100</f>
        <v>0</v>
      </c>
      <c r="H24" s="232"/>
      <c r="I24" s="232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33">
        <f>ZakladDPHZaklVypocet</f>
        <v>0</v>
      </c>
      <c r="H25" s="234"/>
      <c r="I25" s="234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01">
        <f>I25*E25/100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3">
        <f>CenaCelkemBezDPH-(ZakladDPHSni+ZakladDPHZakl)</f>
        <v>0</v>
      </c>
      <c r="H27" s="203"/>
      <c r="I27" s="203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7">
        <f>A27</f>
        <v>0</v>
      </c>
      <c r="H28" s="237"/>
      <c r="I28" s="237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35</v>
      </c>
      <c r="C29" s="121"/>
      <c r="D29" s="121"/>
      <c r="E29" s="121"/>
      <c r="F29" s="122"/>
      <c r="G29" s="236">
        <f>ZakladDPHSni+DPHSni+ZakladDPHZakl+DPHZakl+Zaokrouhleni</f>
        <v>0</v>
      </c>
      <c r="H29" s="236"/>
      <c r="I29" s="236"/>
      <c r="J29" s="123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8"/>
      <c r="E34" s="239"/>
      <c r="G34" s="240"/>
      <c r="H34" s="241"/>
      <c r="I34" s="241"/>
      <c r="J34" s="25"/>
    </row>
    <row r="35" spans="1:10" ht="12.75" customHeight="1" x14ac:dyDescent="0.25">
      <c r="A35" s="2"/>
      <c r="B35" s="2"/>
      <c r="D35" s="230" t="s">
        <v>2</v>
      </c>
      <c r="E35" s="23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5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45</v>
      </c>
      <c r="C39" s="242"/>
      <c r="D39" s="242"/>
      <c r="E39" s="242"/>
      <c r="F39" s="100">
        <f>'SO 01 1 Pol'!AE142+'SO 01 1 P1'!AE47</f>
        <v>0</v>
      </c>
      <c r="G39" s="101">
        <f>'SO 01 1 Pol'!AF142+'SO 01 1 P1'!AF47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5">
      <c r="A40" s="88">
        <v>2</v>
      </c>
      <c r="B40" s="105"/>
      <c r="C40" s="243" t="s">
        <v>46</v>
      </c>
      <c r="D40" s="243"/>
      <c r="E40" s="243"/>
      <c r="F40" s="106"/>
      <c r="G40" s="107"/>
      <c r="H40" s="107"/>
      <c r="I40" s="108"/>
      <c r="J40" s="109"/>
    </row>
    <row r="41" spans="1:10" ht="25.5" customHeight="1" x14ac:dyDescent="0.25">
      <c r="A41" s="88">
        <v>2</v>
      </c>
      <c r="B41" s="105" t="s">
        <v>47</v>
      </c>
      <c r="C41" s="243" t="s">
        <v>48</v>
      </c>
      <c r="D41" s="243"/>
      <c r="E41" s="243"/>
      <c r="F41" s="106">
        <f>'SO 01 1 Pol'!AE142+'SO 01 1 P1'!AE47</f>
        <v>0</v>
      </c>
      <c r="G41" s="107">
        <f>'SO 01 1 Pol'!AF142+'SO 01 1 P1'!AF47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5">
      <c r="A42" s="88">
        <v>3</v>
      </c>
      <c r="B42" s="110" t="s">
        <v>49</v>
      </c>
      <c r="C42" s="242" t="s">
        <v>50</v>
      </c>
      <c r="D42" s="242"/>
      <c r="E42" s="242"/>
      <c r="F42" s="111">
        <f>'SO 01 1 Pol'!AE142</f>
        <v>0</v>
      </c>
      <c r="G42" s="102">
        <f>'SO 01 1 Pol'!AF142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5">
      <c r="A43" s="88">
        <v>3</v>
      </c>
      <c r="B43" s="110" t="s">
        <v>49</v>
      </c>
      <c r="C43" s="242" t="s">
        <v>51</v>
      </c>
      <c r="D43" s="242"/>
      <c r="E43" s="242"/>
      <c r="F43" s="111">
        <f>'SO 01 1 P1'!AE47</f>
        <v>0</v>
      </c>
      <c r="G43" s="102">
        <f>'SO 01 1 P1'!AF47</f>
        <v>0</v>
      </c>
      <c r="H43" s="102"/>
      <c r="I43" s="103">
        <f>F43+G43+H43</f>
        <v>0</v>
      </c>
      <c r="J43" s="104" t="str">
        <f>IF(CenaCelkemVypocet=0,"",I43/CenaCelkemVypocet*100)</f>
        <v/>
      </c>
    </row>
    <row r="44" spans="1:10" ht="25.5" customHeight="1" x14ac:dyDescent="0.25">
      <c r="A44" s="88"/>
      <c r="B44" s="246" t="s">
        <v>52</v>
      </c>
      <c r="C44" s="247"/>
      <c r="D44" s="247"/>
      <c r="E44" s="247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6" spans="1:10" x14ac:dyDescent="0.25">
      <c r="A46" t="s">
        <v>54</v>
      </c>
      <c r="B46" t="s">
        <v>55</v>
      </c>
    </row>
    <row r="47" spans="1:10" x14ac:dyDescent="0.25">
      <c r="A47" t="s">
        <v>56</v>
      </c>
      <c r="B47" t="s">
        <v>57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58</v>
      </c>
      <c r="B49" t="s">
        <v>60</v>
      </c>
    </row>
    <row r="52" spans="1:10" ht="15.6" x14ac:dyDescent="0.3">
      <c r="B52" s="124" t="s">
        <v>61</v>
      </c>
    </row>
    <row r="54" spans="1:10" ht="25.5" customHeight="1" x14ac:dyDescent="0.25">
      <c r="A54" s="126"/>
      <c r="B54" s="129" t="s">
        <v>17</v>
      </c>
      <c r="C54" s="129" t="s">
        <v>5</v>
      </c>
      <c r="D54" s="130"/>
      <c r="E54" s="130"/>
      <c r="F54" s="131" t="s">
        <v>62</v>
      </c>
      <c r="G54" s="131"/>
      <c r="H54" s="131"/>
      <c r="I54" s="131" t="s">
        <v>29</v>
      </c>
      <c r="J54" s="131" t="s">
        <v>0</v>
      </c>
    </row>
    <row r="55" spans="1:10" ht="36.75" customHeight="1" x14ac:dyDescent="0.25">
      <c r="A55" s="127"/>
      <c r="B55" s="132" t="s">
        <v>49</v>
      </c>
      <c r="C55" s="244" t="s">
        <v>63</v>
      </c>
      <c r="D55" s="245"/>
      <c r="E55" s="245"/>
      <c r="F55" s="138" t="s">
        <v>24</v>
      </c>
      <c r="G55" s="139"/>
      <c r="H55" s="139"/>
      <c r="I55" s="139">
        <f>'SO 01 1 Pol'!G8</f>
        <v>0</v>
      </c>
      <c r="J55" s="136" t="str">
        <f>IF(I63=0,"",I55/I63*100)</f>
        <v/>
      </c>
    </row>
    <row r="56" spans="1:10" ht="36.75" customHeight="1" x14ac:dyDescent="0.25">
      <c r="A56" s="127"/>
      <c r="B56" s="132" t="s">
        <v>64</v>
      </c>
      <c r="C56" s="244" t="s">
        <v>65</v>
      </c>
      <c r="D56" s="245"/>
      <c r="E56" s="245"/>
      <c r="F56" s="138" t="s">
        <v>24</v>
      </c>
      <c r="G56" s="139"/>
      <c r="H56" s="139"/>
      <c r="I56" s="139">
        <f>'SO 01 1 Pol'!G83</f>
        <v>0</v>
      </c>
      <c r="J56" s="136" t="str">
        <f>IF(I63=0,"",I56/I63*100)</f>
        <v/>
      </c>
    </row>
    <row r="57" spans="1:10" ht="36.75" customHeight="1" x14ac:dyDescent="0.25">
      <c r="A57" s="127"/>
      <c r="B57" s="132" t="s">
        <v>66</v>
      </c>
      <c r="C57" s="244" t="s">
        <v>67</v>
      </c>
      <c r="D57" s="245"/>
      <c r="E57" s="245"/>
      <c r="F57" s="138" t="s">
        <v>24</v>
      </c>
      <c r="G57" s="139"/>
      <c r="H57" s="139"/>
      <c r="I57" s="139">
        <f>'SO 01 1 Pol'!G86</f>
        <v>0</v>
      </c>
      <c r="J57" s="136" t="str">
        <f>IF(I63=0,"",I57/I63*100)</f>
        <v/>
      </c>
    </row>
    <row r="58" spans="1:10" ht="36.75" customHeight="1" x14ac:dyDescent="0.25">
      <c r="A58" s="127"/>
      <c r="B58" s="132" t="s">
        <v>68</v>
      </c>
      <c r="C58" s="244" t="s">
        <v>69</v>
      </c>
      <c r="D58" s="245"/>
      <c r="E58" s="245"/>
      <c r="F58" s="138" t="s">
        <v>24</v>
      </c>
      <c r="G58" s="139"/>
      <c r="H58" s="139"/>
      <c r="I58" s="139">
        <f>'SO 01 1 Pol'!G97</f>
        <v>0</v>
      </c>
      <c r="J58" s="136" t="str">
        <f>IF(I63=0,"",I58/I63*100)</f>
        <v/>
      </c>
    </row>
    <row r="59" spans="1:10" ht="36.75" customHeight="1" x14ac:dyDescent="0.25">
      <c r="A59" s="127"/>
      <c r="B59" s="132" t="s">
        <v>70</v>
      </c>
      <c r="C59" s="244" t="s">
        <v>71</v>
      </c>
      <c r="D59" s="245"/>
      <c r="E59" s="245"/>
      <c r="F59" s="138" t="s">
        <v>25</v>
      </c>
      <c r="G59" s="139"/>
      <c r="H59" s="139"/>
      <c r="I59" s="139">
        <f>'SO 01 1 Pol'!G101</f>
        <v>0</v>
      </c>
      <c r="J59" s="136" t="str">
        <f>IF(I63=0,"",I59/I63*100)</f>
        <v/>
      </c>
    </row>
    <row r="60" spans="1:10" ht="36.75" customHeight="1" x14ac:dyDescent="0.25">
      <c r="A60" s="127"/>
      <c r="B60" s="132" t="s">
        <v>72</v>
      </c>
      <c r="C60" s="244" t="s">
        <v>73</v>
      </c>
      <c r="D60" s="245"/>
      <c r="E60" s="245"/>
      <c r="F60" s="138" t="s">
        <v>25</v>
      </c>
      <c r="G60" s="139"/>
      <c r="H60" s="139"/>
      <c r="I60" s="139">
        <f>'SO 01 1 Pol'!G114</f>
        <v>0</v>
      </c>
      <c r="J60" s="136" t="str">
        <f>IF(I63=0,"",I60/I63*100)</f>
        <v/>
      </c>
    </row>
    <row r="61" spans="1:10" ht="36.75" customHeight="1" x14ac:dyDescent="0.25">
      <c r="A61" s="127"/>
      <c r="B61" s="132" t="s">
        <v>74</v>
      </c>
      <c r="C61" s="244" t="s">
        <v>75</v>
      </c>
      <c r="D61" s="245"/>
      <c r="E61" s="245"/>
      <c r="F61" s="138" t="s">
        <v>76</v>
      </c>
      <c r="G61" s="139"/>
      <c r="H61" s="139"/>
      <c r="I61" s="139">
        <f>'SO 01 1 Pol'!G119</f>
        <v>0</v>
      </c>
      <c r="J61" s="136" t="str">
        <f>IF(I63=0,"",I61/I63*100)</f>
        <v/>
      </c>
    </row>
    <row r="62" spans="1:10" ht="36.75" customHeight="1" x14ac:dyDescent="0.25">
      <c r="A62" s="127"/>
      <c r="B62" s="132" t="s">
        <v>77</v>
      </c>
      <c r="C62" s="244" t="s">
        <v>28</v>
      </c>
      <c r="D62" s="245"/>
      <c r="E62" s="245"/>
      <c r="F62" s="138" t="s">
        <v>77</v>
      </c>
      <c r="G62" s="139"/>
      <c r="H62" s="139"/>
      <c r="I62" s="139">
        <f>'SO 01 1 P1'!G8</f>
        <v>0</v>
      </c>
      <c r="J62" s="136" t="str">
        <f>IF(I63=0,"",I62/I63*100)</f>
        <v/>
      </c>
    </row>
    <row r="63" spans="1:10" ht="25.5" customHeight="1" x14ac:dyDescent="0.25">
      <c r="A63" s="128"/>
      <c r="B63" s="133" t="s">
        <v>1</v>
      </c>
      <c r="C63" s="134"/>
      <c r="D63" s="135"/>
      <c r="E63" s="135"/>
      <c r="F63" s="140"/>
      <c r="G63" s="141"/>
      <c r="H63" s="141"/>
      <c r="I63" s="141">
        <f>SUM(I55:I62)</f>
        <v>0</v>
      </c>
      <c r="J63" s="137">
        <f>SUM(J55:J62)</f>
        <v>0</v>
      </c>
    </row>
    <row r="64" spans="1:10" x14ac:dyDescent="0.25">
      <c r="F64" s="86"/>
      <c r="G64" s="86"/>
      <c r="H64" s="86"/>
      <c r="I64" s="86"/>
      <c r="J64" s="87"/>
    </row>
    <row r="65" spans="6:10" x14ac:dyDescent="0.25">
      <c r="F65" s="86"/>
      <c r="G65" s="86"/>
      <c r="H65" s="86"/>
      <c r="I65" s="86"/>
      <c r="J65" s="87"/>
    </row>
    <row r="66" spans="6:10" x14ac:dyDescent="0.25">
      <c r="F66" s="86"/>
      <c r="G66" s="86"/>
      <c r="H66" s="86"/>
      <c r="I66" s="86"/>
      <c r="J66" s="87"/>
    </row>
  </sheetData>
  <sheetProtection algorithmName="SHA-512" hashValue="cnKg4h+/7dkC2yDckTfzoOE0+nnsLGsu2QJLIsVc3JpF1NM4L/6v9jkDPjigfP2vuh5JRiz2l8cE1mtFp4Z0mw==" saltValue="gV73OVhEK3uwVz4RaA3mo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9:E59"/>
    <mergeCell ref="C60:E60"/>
    <mergeCell ref="C61:E61"/>
    <mergeCell ref="C62:E62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50" t="s">
        <v>7</v>
      </c>
      <c r="B2" s="49"/>
      <c r="C2" s="250"/>
      <c r="D2" s="250"/>
      <c r="E2" s="250"/>
      <c r="F2" s="250"/>
      <c r="G2" s="251"/>
    </row>
    <row r="3" spans="1:7" ht="24.9" customHeight="1" x14ac:dyDescent="0.25">
      <c r="A3" s="50" t="s">
        <v>8</v>
      </c>
      <c r="B3" s="49"/>
      <c r="C3" s="250"/>
      <c r="D3" s="250"/>
      <c r="E3" s="250"/>
      <c r="F3" s="250"/>
      <c r="G3" s="251"/>
    </row>
    <row r="4" spans="1:7" ht="24.9" customHeight="1" x14ac:dyDescent="0.25">
      <c r="A4" s="50" t="s">
        <v>9</v>
      </c>
      <c r="B4" s="49"/>
      <c r="C4" s="250"/>
      <c r="D4" s="250"/>
      <c r="E4" s="250"/>
      <c r="F4" s="250"/>
      <c r="G4" s="251"/>
    </row>
    <row r="5" spans="1:7" x14ac:dyDescent="0.25">
      <c r="B5" s="4"/>
      <c r="C5" s="5"/>
      <c r="D5" s="6"/>
    </row>
  </sheetData>
  <sheetProtection algorithmName="SHA-512" hashValue="kNDBNg6qW14O2KfWpI9fN7GaD4lwjknQog4bF/3JwcSHJYLjrtLzd0apvDHn9V7wkhw+uSpf9UfM8j7XLWteMA==" saltValue="+qcTgNV7KTJwEc8UJUmDi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EB12B-81ED-491B-84F0-D704712DB9B2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4" t="s">
        <v>79</v>
      </c>
      <c r="B1" s="254"/>
      <c r="C1" s="254"/>
      <c r="D1" s="254"/>
      <c r="E1" s="254"/>
      <c r="F1" s="254"/>
      <c r="G1" s="254"/>
      <c r="AG1" t="s">
        <v>80</v>
      </c>
    </row>
    <row r="2" spans="1:60" ht="25.05" customHeight="1" x14ac:dyDescent="0.25">
      <c r="A2" s="143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81</v>
      </c>
    </row>
    <row r="3" spans="1:60" ht="25.05" customHeight="1" x14ac:dyDescent="0.25">
      <c r="A3" s="143" t="s">
        <v>8</v>
      </c>
      <c r="B3" s="49" t="s">
        <v>47</v>
      </c>
      <c r="C3" s="255" t="s">
        <v>48</v>
      </c>
      <c r="D3" s="256"/>
      <c r="E3" s="256"/>
      <c r="F3" s="256"/>
      <c r="G3" s="257"/>
      <c r="AC3" s="125" t="s">
        <v>81</v>
      </c>
      <c r="AG3" t="s">
        <v>82</v>
      </c>
    </row>
    <row r="4" spans="1:60" ht="25.05" customHeight="1" x14ac:dyDescent="0.25">
      <c r="A4" s="144" t="s">
        <v>9</v>
      </c>
      <c r="B4" s="145" t="s">
        <v>49</v>
      </c>
      <c r="C4" s="258" t="s">
        <v>50</v>
      </c>
      <c r="D4" s="259"/>
      <c r="E4" s="259"/>
      <c r="F4" s="259"/>
      <c r="G4" s="260"/>
      <c r="AG4" t="s">
        <v>83</v>
      </c>
    </row>
    <row r="5" spans="1:60" x14ac:dyDescent="0.25">
      <c r="D5" s="10"/>
    </row>
    <row r="6" spans="1:60" ht="39.6" x14ac:dyDescent="0.25">
      <c r="A6" s="147" t="s">
        <v>84</v>
      </c>
      <c r="B6" s="149" t="s">
        <v>85</v>
      </c>
      <c r="C6" s="149" t="s">
        <v>86</v>
      </c>
      <c r="D6" s="148" t="s">
        <v>87</v>
      </c>
      <c r="E6" s="147" t="s">
        <v>88</v>
      </c>
      <c r="F6" s="146" t="s">
        <v>89</v>
      </c>
      <c r="G6" s="147" t="s">
        <v>29</v>
      </c>
      <c r="H6" s="150" t="s">
        <v>30</v>
      </c>
      <c r="I6" s="150" t="s">
        <v>90</v>
      </c>
      <c r="J6" s="150" t="s">
        <v>31</v>
      </c>
      <c r="K6" s="150" t="s">
        <v>91</v>
      </c>
      <c r="L6" s="150" t="s">
        <v>92</v>
      </c>
      <c r="M6" s="150" t="s">
        <v>93</v>
      </c>
      <c r="N6" s="150" t="s">
        <v>94</v>
      </c>
      <c r="O6" s="150" t="s">
        <v>95</v>
      </c>
      <c r="P6" s="150" t="s">
        <v>96</v>
      </c>
      <c r="Q6" s="150" t="s">
        <v>97</v>
      </c>
      <c r="R6" s="150" t="s">
        <v>98</v>
      </c>
      <c r="S6" s="150" t="s">
        <v>99</v>
      </c>
      <c r="T6" s="150" t="s">
        <v>100</v>
      </c>
      <c r="U6" s="150" t="s">
        <v>101</v>
      </c>
      <c r="V6" s="150" t="s">
        <v>102</v>
      </c>
      <c r="W6" s="150" t="s">
        <v>103</v>
      </c>
      <c r="X6" s="150" t="s">
        <v>104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5">
      <c r="A8" s="167" t="s">
        <v>105</v>
      </c>
      <c r="B8" s="168" t="s">
        <v>49</v>
      </c>
      <c r="C8" s="189" t="s">
        <v>63</v>
      </c>
      <c r="D8" s="169"/>
      <c r="E8" s="170"/>
      <c r="F8" s="171"/>
      <c r="G8" s="171">
        <f>SUMIF(AG9:AG82,"&lt;&gt;NOR",G9:G82)</f>
        <v>0</v>
      </c>
      <c r="H8" s="171"/>
      <c r="I8" s="171">
        <f>SUM(I9:I82)</f>
        <v>0</v>
      </c>
      <c r="J8" s="171"/>
      <c r="K8" s="171">
        <f>SUM(K9:K82)</f>
        <v>0</v>
      </c>
      <c r="L8" s="171"/>
      <c r="M8" s="171">
        <f>SUM(M9:M82)</f>
        <v>0</v>
      </c>
      <c r="N8" s="170"/>
      <c r="O8" s="170">
        <f>SUM(O9:O82)</f>
        <v>1590.37</v>
      </c>
      <c r="P8" s="170"/>
      <c r="Q8" s="170">
        <f>SUM(Q9:Q82)</f>
        <v>108.39</v>
      </c>
      <c r="R8" s="171"/>
      <c r="S8" s="171"/>
      <c r="T8" s="172"/>
      <c r="U8" s="166"/>
      <c r="V8" s="166">
        <f>SUM(V9:V82)</f>
        <v>2029.72</v>
      </c>
      <c r="W8" s="166"/>
      <c r="X8" s="166"/>
      <c r="AG8" t="s">
        <v>106</v>
      </c>
    </row>
    <row r="9" spans="1:60" ht="20.399999999999999" outlineLevel="1" x14ac:dyDescent="0.25">
      <c r="A9" s="174">
        <v>1</v>
      </c>
      <c r="B9" s="175" t="s">
        <v>107</v>
      </c>
      <c r="C9" s="190" t="s">
        <v>108</v>
      </c>
      <c r="D9" s="176" t="s">
        <v>109</v>
      </c>
      <c r="E9" s="177">
        <v>61.914999999999999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0.13800000000000001</v>
      </c>
      <c r="Q9" s="177">
        <f>ROUND(E9*P9,2)</f>
        <v>8.5399999999999991</v>
      </c>
      <c r="R9" s="179" t="s">
        <v>110</v>
      </c>
      <c r="S9" s="179" t="s">
        <v>111</v>
      </c>
      <c r="T9" s="180" t="s">
        <v>112</v>
      </c>
      <c r="U9" s="161">
        <v>0.16</v>
      </c>
      <c r="V9" s="161">
        <f>ROUND(E9*U9,2)</f>
        <v>9.91</v>
      </c>
      <c r="W9" s="161"/>
      <c r="X9" s="161" t="s">
        <v>113</v>
      </c>
      <c r="Y9" s="151"/>
      <c r="Z9" s="151"/>
      <c r="AA9" s="151"/>
      <c r="AB9" s="151"/>
      <c r="AC9" s="151"/>
      <c r="AD9" s="151"/>
      <c r="AE9" s="151"/>
      <c r="AF9" s="151"/>
      <c r="AG9" s="151" t="s">
        <v>114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8"/>
      <c r="B10" s="159"/>
      <c r="C10" s="252" t="s">
        <v>115</v>
      </c>
      <c r="D10" s="253"/>
      <c r="E10" s="253"/>
      <c r="F10" s="253"/>
      <c r="G10" s="253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116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8"/>
      <c r="B11" s="159"/>
      <c r="C11" s="191" t="s">
        <v>117</v>
      </c>
      <c r="D11" s="162"/>
      <c r="E11" s="163">
        <v>8.9149999999999991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118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8"/>
      <c r="B12" s="159"/>
      <c r="C12" s="191" t="s">
        <v>119</v>
      </c>
      <c r="D12" s="162"/>
      <c r="E12" s="163">
        <v>50</v>
      </c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118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8"/>
      <c r="B13" s="159"/>
      <c r="C13" s="191" t="s">
        <v>120</v>
      </c>
      <c r="D13" s="162"/>
      <c r="E13" s="163">
        <v>3</v>
      </c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118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.399999999999999" outlineLevel="1" x14ac:dyDescent="0.25">
      <c r="A14" s="174">
        <v>2</v>
      </c>
      <c r="B14" s="175" t="s">
        <v>121</v>
      </c>
      <c r="C14" s="190" t="s">
        <v>122</v>
      </c>
      <c r="D14" s="176" t="s">
        <v>109</v>
      </c>
      <c r="E14" s="177">
        <v>132.91499999999999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7">
        <v>0</v>
      </c>
      <c r="O14" s="177">
        <f>ROUND(E14*N14,2)</f>
        <v>0</v>
      </c>
      <c r="P14" s="177">
        <v>0.33</v>
      </c>
      <c r="Q14" s="177">
        <f>ROUND(E14*P14,2)</f>
        <v>43.86</v>
      </c>
      <c r="R14" s="179" t="s">
        <v>110</v>
      </c>
      <c r="S14" s="179" t="s">
        <v>111</v>
      </c>
      <c r="T14" s="180" t="s">
        <v>112</v>
      </c>
      <c r="U14" s="161">
        <v>0.06</v>
      </c>
      <c r="V14" s="161">
        <f>ROUND(E14*U14,2)</f>
        <v>7.97</v>
      </c>
      <c r="W14" s="161"/>
      <c r="X14" s="161" t="s">
        <v>113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114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8"/>
      <c r="B15" s="159"/>
      <c r="C15" s="191" t="s">
        <v>123</v>
      </c>
      <c r="D15" s="162"/>
      <c r="E15" s="163">
        <v>8.9149999999999991</v>
      </c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8"/>
      <c r="B16" s="159"/>
      <c r="C16" s="191" t="s">
        <v>124</v>
      </c>
      <c r="D16" s="162"/>
      <c r="E16" s="163">
        <v>50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118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8"/>
      <c r="B17" s="159"/>
      <c r="C17" s="191" t="s">
        <v>125</v>
      </c>
      <c r="D17" s="162"/>
      <c r="E17" s="163">
        <v>74</v>
      </c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81">
        <v>3</v>
      </c>
      <c r="B18" s="182" t="s">
        <v>126</v>
      </c>
      <c r="C18" s="192" t="s">
        <v>127</v>
      </c>
      <c r="D18" s="183" t="s">
        <v>109</v>
      </c>
      <c r="E18" s="184">
        <v>74</v>
      </c>
      <c r="F18" s="185"/>
      <c r="G18" s="186">
        <f>ROUND(E18*F18,2)</f>
        <v>0</v>
      </c>
      <c r="H18" s="185"/>
      <c r="I18" s="186">
        <f>ROUND(E18*H18,2)</f>
        <v>0</v>
      </c>
      <c r="J18" s="185"/>
      <c r="K18" s="186">
        <f>ROUND(E18*J18,2)</f>
        <v>0</v>
      </c>
      <c r="L18" s="186">
        <v>21</v>
      </c>
      <c r="M18" s="186">
        <f>G18*(1+L18/100)</f>
        <v>0</v>
      </c>
      <c r="N18" s="184">
        <v>0</v>
      </c>
      <c r="O18" s="184">
        <f>ROUND(E18*N18,2)</f>
        <v>0</v>
      </c>
      <c r="P18" s="184">
        <v>0.72</v>
      </c>
      <c r="Q18" s="184">
        <f>ROUND(E18*P18,2)</f>
        <v>53.28</v>
      </c>
      <c r="R18" s="186" t="s">
        <v>110</v>
      </c>
      <c r="S18" s="186" t="s">
        <v>111</v>
      </c>
      <c r="T18" s="187" t="s">
        <v>112</v>
      </c>
      <c r="U18" s="161">
        <v>0.09</v>
      </c>
      <c r="V18" s="161">
        <f>ROUND(E18*U18,2)</f>
        <v>6.66</v>
      </c>
      <c r="W18" s="161"/>
      <c r="X18" s="161" t="s">
        <v>113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114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74">
        <v>4</v>
      </c>
      <c r="B19" s="175" t="s">
        <v>128</v>
      </c>
      <c r="C19" s="190" t="s">
        <v>129</v>
      </c>
      <c r="D19" s="176" t="s">
        <v>130</v>
      </c>
      <c r="E19" s="177">
        <v>12.3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7">
        <v>0</v>
      </c>
      <c r="O19" s="177">
        <f>ROUND(E19*N19,2)</f>
        <v>0</v>
      </c>
      <c r="P19" s="177">
        <v>0.22</v>
      </c>
      <c r="Q19" s="177">
        <f>ROUND(E19*P19,2)</f>
        <v>2.71</v>
      </c>
      <c r="R19" s="179" t="s">
        <v>110</v>
      </c>
      <c r="S19" s="179" t="s">
        <v>111</v>
      </c>
      <c r="T19" s="180" t="s">
        <v>112</v>
      </c>
      <c r="U19" s="161">
        <v>0.14000000000000001</v>
      </c>
      <c r="V19" s="161">
        <f>ROUND(E19*U19,2)</f>
        <v>1.72</v>
      </c>
      <c r="W19" s="161"/>
      <c r="X19" s="161" t="s">
        <v>113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114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8"/>
      <c r="B20" s="159"/>
      <c r="C20" s="252" t="s">
        <v>131</v>
      </c>
      <c r="D20" s="253"/>
      <c r="E20" s="253"/>
      <c r="F20" s="253"/>
      <c r="G20" s="253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116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88" t="str">
        <f>C20</f>
        <v>s vybouráním lože, s přemístěním hmot na skládku na vzdálenost do 3 m nebo naložením na dopravní prostředek</v>
      </c>
      <c r="BB20" s="151"/>
      <c r="BC20" s="151"/>
      <c r="BD20" s="151"/>
      <c r="BE20" s="151"/>
      <c r="BF20" s="151"/>
      <c r="BG20" s="151"/>
      <c r="BH20" s="151"/>
    </row>
    <row r="21" spans="1:60" ht="20.399999999999999" outlineLevel="1" x14ac:dyDescent="0.25">
      <c r="A21" s="174">
        <v>5</v>
      </c>
      <c r="B21" s="175" t="s">
        <v>132</v>
      </c>
      <c r="C21" s="190" t="s">
        <v>133</v>
      </c>
      <c r="D21" s="176" t="s">
        <v>134</v>
      </c>
      <c r="E21" s="177">
        <v>745.23467000000005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9" t="s">
        <v>135</v>
      </c>
      <c r="S21" s="179" t="s">
        <v>111</v>
      </c>
      <c r="T21" s="180" t="s">
        <v>112</v>
      </c>
      <c r="U21" s="161">
        <v>1.37</v>
      </c>
      <c r="V21" s="161">
        <f>ROUND(E21*U21,2)</f>
        <v>1020.97</v>
      </c>
      <c r="W21" s="161"/>
      <c r="X21" s="161" t="s">
        <v>113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114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8"/>
      <c r="B22" s="159"/>
      <c r="C22" s="252" t="s">
        <v>136</v>
      </c>
      <c r="D22" s="253"/>
      <c r="E22" s="253"/>
      <c r="F22" s="253"/>
      <c r="G22" s="253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116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88" t="str">
        <f>C22</f>
        <v>korytech vodotečí, melioračních kanálech s přemístěním suti na hromady na vzdálenost do 20 m nebo s naložením na dopravní prostředek,</v>
      </c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8"/>
      <c r="B23" s="159"/>
      <c r="C23" s="191" t="s">
        <v>137</v>
      </c>
      <c r="D23" s="162"/>
      <c r="E23" s="163">
        <v>50.76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118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8"/>
      <c r="B24" s="159"/>
      <c r="C24" s="193" t="s">
        <v>138</v>
      </c>
      <c r="D24" s="164"/>
      <c r="E24" s="165">
        <v>50.76</v>
      </c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118</v>
      </c>
      <c r="AH24" s="151">
        <v>1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8"/>
      <c r="B25" s="159"/>
      <c r="C25" s="191" t="s">
        <v>139</v>
      </c>
      <c r="D25" s="162"/>
      <c r="E25" s="163">
        <v>53.174999999999997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8"/>
      <c r="B26" s="159"/>
      <c r="C26" s="191" t="s">
        <v>140</v>
      </c>
      <c r="D26" s="162"/>
      <c r="E26" s="163">
        <v>65.951999999999998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118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8"/>
      <c r="B27" s="159"/>
      <c r="C27" s="191" t="s">
        <v>141</v>
      </c>
      <c r="D27" s="162"/>
      <c r="E27" s="163">
        <v>1.2150000000000001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8"/>
      <c r="B28" s="159"/>
      <c r="C28" s="191" t="s">
        <v>142</v>
      </c>
      <c r="D28" s="162"/>
      <c r="E28" s="163">
        <v>28.937999999999999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118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8"/>
      <c r="B29" s="159"/>
      <c r="C29" s="191" t="s">
        <v>143</v>
      </c>
      <c r="D29" s="162"/>
      <c r="E29" s="163">
        <v>40.513199999999998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8"/>
      <c r="B30" s="159"/>
      <c r="C30" s="191" t="s">
        <v>144</v>
      </c>
      <c r="D30" s="162"/>
      <c r="E30" s="163">
        <v>87.593999999999994</v>
      </c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8"/>
      <c r="B31" s="159"/>
      <c r="C31" s="191" t="s">
        <v>145</v>
      </c>
      <c r="D31" s="162"/>
      <c r="E31" s="163">
        <v>32.847749999999998</v>
      </c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8"/>
      <c r="B32" s="159"/>
      <c r="C32" s="191" t="s">
        <v>146</v>
      </c>
      <c r="D32" s="162"/>
      <c r="E32" s="163">
        <v>48.048000000000002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118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8"/>
      <c r="B33" s="159"/>
      <c r="C33" s="191" t="s">
        <v>147</v>
      </c>
      <c r="D33" s="162"/>
      <c r="E33" s="163">
        <v>2.4569999999999999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8"/>
      <c r="B34" s="159"/>
      <c r="C34" s="191" t="s">
        <v>148</v>
      </c>
      <c r="D34" s="162"/>
      <c r="E34" s="163">
        <v>28.106400000000001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8"/>
      <c r="B35" s="159"/>
      <c r="C35" s="191" t="s">
        <v>149</v>
      </c>
      <c r="D35" s="162"/>
      <c r="E35" s="163">
        <v>21.079799999999999</v>
      </c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8"/>
      <c r="B36" s="159"/>
      <c r="C36" s="191" t="s">
        <v>150</v>
      </c>
      <c r="D36" s="162"/>
      <c r="E36" s="163">
        <v>4.9447999999999999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118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8"/>
      <c r="B37" s="159"/>
      <c r="C37" s="191" t="s">
        <v>151</v>
      </c>
      <c r="D37" s="162"/>
      <c r="E37" s="163">
        <v>5.5216000000000003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8"/>
      <c r="B38" s="159"/>
      <c r="C38" s="191" t="s">
        <v>152</v>
      </c>
      <c r="D38" s="162"/>
      <c r="E38" s="163">
        <v>260.39562999999998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118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8"/>
      <c r="B39" s="159"/>
      <c r="C39" s="191" t="s">
        <v>153</v>
      </c>
      <c r="D39" s="162"/>
      <c r="E39" s="163">
        <v>13.686500000000001</v>
      </c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118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74">
        <v>6</v>
      </c>
      <c r="B40" s="175" t="s">
        <v>154</v>
      </c>
      <c r="C40" s="190" t="s">
        <v>155</v>
      </c>
      <c r="D40" s="176" t="s">
        <v>134</v>
      </c>
      <c r="E40" s="177">
        <v>25.545500000000001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0</v>
      </c>
      <c r="O40" s="177">
        <f>ROUND(E40*N40,2)</f>
        <v>0</v>
      </c>
      <c r="P40" s="177">
        <v>0</v>
      </c>
      <c r="Q40" s="177">
        <f>ROUND(E40*P40,2)</f>
        <v>0</v>
      </c>
      <c r="R40" s="179" t="s">
        <v>135</v>
      </c>
      <c r="S40" s="179" t="s">
        <v>111</v>
      </c>
      <c r="T40" s="180" t="s">
        <v>112</v>
      </c>
      <c r="U40" s="161">
        <v>0.78</v>
      </c>
      <c r="V40" s="161">
        <f>ROUND(E40*U40,2)</f>
        <v>19.93</v>
      </c>
      <c r="W40" s="161"/>
      <c r="X40" s="161" t="s">
        <v>113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114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8"/>
      <c r="B41" s="159"/>
      <c r="C41" s="252" t="s">
        <v>156</v>
      </c>
      <c r="D41" s="253"/>
      <c r="E41" s="253"/>
      <c r="F41" s="253"/>
      <c r="G41" s="253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116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8"/>
      <c r="B42" s="159"/>
      <c r="C42" s="191" t="s">
        <v>157</v>
      </c>
      <c r="D42" s="162"/>
      <c r="E42" s="163">
        <v>17.28</v>
      </c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118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8"/>
      <c r="B43" s="159"/>
      <c r="C43" s="191" t="s">
        <v>158</v>
      </c>
      <c r="D43" s="162"/>
      <c r="E43" s="163">
        <v>7.83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118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8"/>
      <c r="B44" s="159"/>
      <c r="C44" s="191" t="s">
        <v>159</v>
      </c>
      <c r="D44" s="162"/>
      <c r="E44" s="163">
        <v>0.23549999999999999</v>
      </c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118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8"/>
      <c r="B45" s="159"/>
      <c r="C45" s="191" t="s">
        <v>160</v>
      </c>
      <c r="D45" s="162"/>
      <c r="E45" s="163">
        <v>0.2</v>
      </c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118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74">
        <v>7</v>
      </c>
      <c r="B46" s="175" t="s">
        <v>161</v>
      </c>
      <c r="C46" s="190" t="s">
        <v>162</v>
      </c>
      <c r="D46" s="176" t="s">
        <v>134</v>
      </c>
      <c r="E46" s="177">
        <v>1055.1173699999999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9" t="s">
        <v>135</v>
      </c>
      <c r="S46" s="179" t="s">
        <v>111</v>
      </c>
      <c r="T46" s="180" t="s">
        <v>112</v>
      </c>
      <c r="U46" s="161">
        <v>0.1</v>
      </c>
      <c r="V46" s="161">
        <f>ROUND(E46*U46,2)</f>
        <v>105.51</v>
      </c>
      <c r="W46" s="161"/>
      <c r="X46" s="161" t="s">
        <v>113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114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1" outlineLevel="1" x14ac:dyDescent="0.25">
      <c r="A47" s="158"/>
      <c r="B47" s="159"/>
      <c r="C47" s="252" t="s">
        <v>163</v>
      </c>
      <c r="D47" s="253"/>
      <c r="E47" s="253"/>
      <c r="F47" s="253"/>
      <c r="G47" s="253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116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88" t="str">
        <f>C47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8"/>
      <c r="B48" s="159"/>
      <c r="C48" s="191" t="s">
        <v>164</v>
      </c>
      <c r="D48" s="162"/>
      <c r="E48" s="163">
        <v>1522.8955000000001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118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8"/>
      <c r="B49" s="159"/>
      <c r="C49" s="191" t="s">
        <v>165</v>
      </c>
      <c r="D49" s="162"/>
      <c r="E49" s="163">
        <v>22.568000000000001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118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8"/>
      <c r="B50" s="159"/>
      <c r="C50" s="191" t="s">
        <v>166</v>
      </c>
      <c r="D50" s="162"/>
      <c r="E50" s="163">
        <v>204.12853999999999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118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8"/>
      <c r="B51" s="159"/>
      <c r="C51" s="191" t="s">
        <v>167</v>
      </c>
      <c r="D51" s="162"/>
      <c r="E51" s="163">
        <v>-694.47466999999995</v>
      </c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118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74">
        <v>8</v>
      </c>
      <c r="B52" s="175" t="s">
        <v>168</v>
      </c>
      <c r="C52" s="190" t="s">
        <v>169</v>
      </c>
      <c r="D52" s="176" t="s">
        <v>134</v>
      </c>
      <c r="E52" s="177">
        <v>1055.1173699999999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7">
        <v>0</v>
      </c>
      <c r="O52" s="177">
        <f>ROUND(E52*N52,2)</f>
        <v>0</v>
      </c>
      <c r="P52" s="177">
        <v>0</v>
      </c>
      <c r="Q52" s="177">
        <f>ROUND(E52*P52,2)</f>
        <v>0</v>
      </c>
      <c r="R52" s="179" t="s">
        <v>135</v>
      </c>
      <c r="S52" s="179" t="s">
        <v>111</v>
      </c>
      <c r="T52" s="180" t="s">
        <v>112</v>
      </c>
      <c r="U52" s="161">
        <v>4.3099999999999999E-2</v>
      </c>
      <c r="V52" s="161">
        <f>ROUND(E52*U52,2)</f>
        <v>45.48</v>
      </c>
      <c r="W52" s="161"/>
      <c r="X52" s="161" t="s">
        <v>113</v>
      </c>
      <c r="Y52" s="151"/>
      <c r="Z52" s="151"/>
      <c r="AA52" s="151"/>
      <c r="AB52" s="151"/>
      <c r="AC52" s="151"/>
      <c r="AD52" s="151"/>
      <c r="AE52" s="151"/>
      <c r="AF52" s="151"/>
      <c r="AG52" s="151" t="s">
        <v>114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1" outlineLevel="1" x14ac:dyDescent="0.25">
      <c r="A53" s="158"/>
      <c r="B53" s="159"/>
      <c r="C53" s="252" t="s">
        <v>163</v>
      </c>
      <c r="D53" s="253"/>
      <c r="E53" s="253"/>
      <c r="F53" s="253"/>
      <c r="G53" s="253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116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88" t="str">
        <f>C53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74">
        <v>9</v>
      </c>
      <c r="B54" s="175" t="s">
        <v>170</v>
      </c>
      <c r="C54" s="190" t="s">
        <v>171</v>
      </c>
      <c r="D54" s="176" t="s">
        <v>134</v>
      </c>
      <c r="E54" s="177">
        <v>1055.1173699999999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7">
        <v>0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135</v>
      </c>
      <c r="S54" s="179" t="s">
        <v>111</v>
      </c>
      <c r="T54" s="180" t="s">
        <v>112</v>
      </c>
      <c r="U54" s="161">
        <v>0.34499999999999997</v>
      </c>
      <c r="V54" s="161">
        <f>ROUND(E54*U54,2)</f>
        <v>364.02</v>
      </c>
      <c r="W54" s="161"/>
      <c r="X54" s="161" t="s">
        <v>113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114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8"/>
      <c r="B55" s="159"/>
      <c r="C55" s="252" t="s">
        <v>172</v>
      </c>
      <c r="D55" s="253"/>
      <c r="E55" s="253"/>
      <c r="F55" s="253"/>
      <c r="G55" s="253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116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88" t="str">
        <f>C55</f>
        <v>bez naložení do dopravní nádoby, ale s vyprázdněním dopravní nádoby na hromadu nebo na dopravní prostředek,</v>
      </c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74">
        <v>10</v>
      </c>
      <c r="B56" s="175" t="s">
        <v>173</v>
      </c>
      <c r="C56" s="190" t="s">
        <v>174</v>
      </c>
      <c r="D56" s="176" t="s">
        <v>134</v>
      </c>
      <c r="E56" s="177">
        <v>808.92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7">
        <v>0</v>
      </c>
      <c r="O56" s="177">
        <f>ROUND(E56*N56,2)</f>
        <v>0</v>
      </c>
      <c r="P56" s="177">
        <v>0</v>
      </c>
      <c r="Q56" s="177">
        <f>ROUND(E56*P56,2)</f>
        <v>0</v>
      </c>
      <c r="R56" s="179" t="s">
        <v>135</v>
      </c>
      <c r="S56" s="179" t="s">
        <v>111</v>
      </c>
      <c r="T56" s="180" t="s">
        <v>112</v>
      </c>
      <c r="U56" s="161">
        <v>7.3999999999999996E-2</v>
      </c>
      <c r="V56" s="161">
        <f>ROUND(E56*U56,2)</f>
        <v>59.86</v>
      </c>
      <c r="W56" s="161"/>
      <c r="X56" s="161" t="s">
        <v>113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114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8"/>
      <c r="B57" s="159"/>
      <c r="C57" s="252" t="s">
        <v>175</v>
      </c>
      <c r="D57" s="253"/>
      <c r="E57" s="253"/>
      <c r="F57" s="253"/>
      <c r="G57" s="253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116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8"/>
      <c r="B58" s="159"/>
      <c r="C58" s="191" t="s">
        <v>176</v>
      </c>
      <c r="D58" s="162"/>
      <c r="E58" s="163">
        <v>808.92</v>
      </c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51"/>
      <c r="Z58" s="151"/>
      <c r="AA58" s="151"/>
      <c r="AB58" s="151"/>
      <c r="AC58" s="151"/>
      <c r="AD58" s="151"/>
      <c r="AE58" s="151"/>
      <c r="AF58" s="151"/>
      <c r="AG58" s="151" t="s">
        <v>118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74">
        <v>11</v>
      </c>
      <c r="B59" s="175" t="s">
        <v>177</v>
      </c>
      <c r="C59" s="190" t="s">
        <v>178</v>
      </c>
      <c r="D59" s="176" t="s">
        <v>134</v>
      </c>
      <c r="E59" s="177">
        <v>625.31187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9" t="s">
        <v>135</v>
      </c>
      <c r="S59" s="179" t="s">
        <v>111</v>
      </c>
      <c r="T59" s="180" t="s">
        <v>112</v>
      </c>
      <c r="U59" s="161">
        <v>0.01</v>
      </c>
      <c r="V59" s="161">
        <f>ROUND(E59*U59,2)</f>
        <v>6.25</v>
      </c>
      <c r="W59" s="161"/>
      <c r="X59" s="161" t="s">
        <v>113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114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8"/>
      <c r="B60" s="159"/>
      <c r="C60" s="252" t="s">
        <v>175</v>
      </c>
      <c r="D60" s="253"/>
      <c r="E60" s="253"/>
      <c r="F60" s="253"/>
      <c r="G60" s="253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116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8"/>
      <c r="B61" s="159"/>
      <c r="C61" s="191" t="s">
        <v>179</v>
      </c>
      <c r="D61" s="162"/>
      <c r="E61" s="163">
        <v>625.31187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0.399999999999999" outlineLevel="1" x14ac:dyDescent="0.25">
      <c r="A62" s="181">
        <v>12</v>
      </c>
      <c r="B62" s="182" t="s">
        <v>180</v>
      </c>
      <c r="C62" s="192" t="s">
        <v>181</v>
      </c>
      <c r="D62" s="183" t="s">
        <v>134</v>
      </c>
      <c r="E62" s="184">
        <v>625.31187</v>
      </c>
      <c r="F62" s="185"/>
      <c r="G62" s="186">
        <f>ROUND(E62*F62,2)</f>
        <v>0</v>
      </c>
      <c r="H62" s="185"/>
      <c r="I62" s="186">
        <f>ROUND(E62*H62,2)</f>
        <v>0</v>
      </c>
      <c r="J62" s="185"/>
      <c r="K62" s="186">
        <f>ROUND(E62*J62,2)</f>
        <v>0</v>
      </c>
      <c r="L62" s="186">
        <v>21</v>
      </c>
      <c r="M62" s="186">
        <f>G62*(1+L62/100)</f>
        <v>0</v>
      </c>
      <c r="N62" s="184">
        <v>0</v>
      </c>
      <c r="O62" s="184">
        <f>ROUND(E62*N62,2)</f>
        <v>0</v>
      </c>
      <c r="P62" s="184">
        <v>0</v>
      </c>
      <c r="Q62" s="184">
        <f>ROUND(E62*P62,2)</f>
        <v>0</v>
      </c>
      <c r="R62" s="186" t="s">
        <v>135</v>
      </c>
      <c r="S62" s="186" t="s">
        <v>111</v>
      </c>
      <c r="T62" s="187" t="s">
        <v>112</v>
      </c>
      <c r="U62" s="161">
        <v>5.2999999999999999E-2</v>
      </c>
      <c r="V62" s="161">
        <f>ROUND(E62*U62,2)</f>
        <v>33.14</v>
      </c>
      <c r="W62" s="161"/>
      <c r="X62" s="161" t="s">
        <v>113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114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0.399999999999999" outlineLevel="1" x14ac:dyDescent="0.25">
      <c r="A63" s="181">
        <v>13</v>
      </c>
      <c r="B63" s="182" t="s">
        <v>182</v>
      </c>
      <c r="C63" s="192" t="s">
        <v>183</v>
      </c>
      <c r="D63" s="183" t="s">
        <v>134</v>
      </c>
      <c r="E63" s="184">
        <v>625.31187</v>
      </c>
      <c r="F63" s="185"/>
      <c r="G63" s="186">
        <f>ROUND(E63*F63,2)</f>
        <v>0</v>
      </c>
      <c r="H63" s="185"/>
      <c r="I63" s="186">
        <f>ROUND(E63*H63,2)</f>
        <v>0</v>
      </c>
      <c r="J63" s="185"/>
      <c r="K63" s="186">
        <f>ROUND(E63*J63,2)</f>
        <v>0</v>
      </c>
      <c r="L63" s="186">
        <v>21</v>
      </c>
      <c r="M63" s="186">
        <f>G63*(1+L63/100)</f>
        <v>0</v>
      </c>
      <c r="N63" s="184">
        <v>0</v>
      </c>
      <c r="O63" s="184">
        <f>ROUND(E63*N63,2)</f>
        <v>0</v>
      </c>
      <c r="P63" s="184">
        <v>0</v>
      </c>
      <c r="Q63" s="184">
        <f>ROUND(E63*P63,2)</f>
        <v>0</v>
      </c>
      <c r="R63" s="186" t="s">
        <v>135</v>
      </c>
      <c r="S63" s="186" t="s">
        <v>111</v>
      </c>
      <c r="T63" s="187" t="s">
        <v>112</v>
      </c>
      <c r="U63" s="161">
        <v>8.9999999999999993E-3</v>
      </c>
      <c r="V63" s="161">
        <f>ROUND(E63*U63,2)</f>
        <v>5.63</v>
      </c>
      <c r="W63" s="161"/>
      <c r="X63" s="161" t="s">
        <v>113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114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74">
        <v>14</v>
      </c>
      <c r="B64" s="175" t="s">
        <v>184</v>
      </c>
      <c r="C64" s="190" t="s">
        <v>185</v>
      </c>
      <c r="D64" s="176" t="s">
        <v>134</v>
      </c>
      <c r="E64" s="177">
        <v>1288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7">
        <v>0</v>
      </c>
      <c r="O64" s="177">
        <f>ROUND(E64*N64,2)</f>
        <v>0</v>
      </c>
      <c r="P64" s="177">
        <v>0</v>
      </c>
      <c r="Q64" s="177">
        <f>ROUND(E64*P64,2)</f>
        <v>0</v>
      </c>
      <c r="R64" s="179" t="s">
        <v>135</v>
      </c>
      <c r="S64" s="179" t="s">
        <v>111</v>
      </c>
      <c r="T64" s="180" t="s">
        <v>112</v>
      </c>
      <c r="U64" s="161">
        <v>0.2</v>
      </c>
      <c r="V64" s="161">
        <f>ROUND(E64*U64,2)</f>
        <v>257.60000000000002</v>
      </c>
      <c r="W64" s="161"/>
      <c r="X64" s="161" t="s">
        <v>113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114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8"/>
      <c r="B65" s="159"/>
      <c r="C65" s="252" t="s">
        <v>186</v>
      </c>
      <c r="D65" s="253"/>
      <c r="E65" s="253"/>
      <c r="F65" s="253"/>
      <c r="G65" s="253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51"/>
      <c r="Z65" s="151"/>
      <c r="AA65" s="151"/>
      <c r="AB65" s="151"/>
      <c r="AC65" s="151"/>
      <c r="AD65" s="151"/>
      <c r="AE65" s="151"/>
      <c r="AF65" s="151"/>
      <c r="AG65" s="151" t="s">
        <v>116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8"/>
      <c r="B66" s="159"/>
      <c r="C66" s="261" t="s">
        <v>187</v>
      </c>
      <c r="D66" s="262"/>
      <c r="E66" s="262"/>
      <c r="F66" s="262"/>
      <c r="G66" s="262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188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8"/>
      <c r="B67" s="159"/>
      <c r="C67" s="191" t="s">
        <v>189</v>
      </c>
      <c r="D67" s="162"/>
      <c r="E67" s="163">
        <v>175.2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51"/>
      <c r="Z67" s="151"/>
      <c r="AA67" s="151"/>
      <c r="AB67" s="151"/>
      <c r="AC67" s="151"/>
      <c r="AD67" s="151"/>
      <c r="AE67" s="151"/>
      <c r="AF67" s="151"/>
      <c r="AG67" s="151" t="s">
        <v>118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8"/>
      <c r="B68" s="159"/>
      <c r="C68" s="191" t="s">
        <v>190</v>
      </c>
      <c r="D68" s="162"/>
      <c r="E68" s="163">
        <v>708.34</v>
      </c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118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8"/>
      <c r="B69" s="159"/>
      <c r="C69" s="191" t="s">
        <v>191</v>
      </c>
      <c r="D69" s="162"/>
      <c r="E69" s="163">
        <v>404.46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0.399999999999999" outlineLevel="1" x14ac:dyDescent="0.25">
      <c r="A70" s="174">
        <v>15</v>
      </c>
      <c r="B70" s="175" t="s">
        <v>192</v>
      </c>
      <c r="C70" s="190" t="s">
        <v>193</v>
      </c>
      <c r="D70" s="176" t="s">
        <v>134</v>
      </c>
      <c r="E70" s="177">
        <v>25.345500000000001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9" t="s">
        <v>135</v>
      </c>
      <c r="S70" s="179" t="s">
        <v>111</v>
      </c>
      <c r="T70" s="180" t="s">
        <v>112</v>
      </c>
      <c r="U70" s="161">
        <v>1.1499999999999999</v>
      </c>
      <c r="V70" s="161">
        <f>ROUND(E70*U70,2)</f>
        <v>29.15</v>
      </c>
      <c r="W70" s="161"/>
      <c r="X70" s="161" t="s">
        <v>113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114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8"/>
      <c r="B71" s="159"/>
      <c r="C71" s="252" t="s">
        <v>186</v>
      </c>
      <c r="D71" s="253"/>
      <c r="E71" s="253"/>
      <c r="F71" s="253"/>
      <c r="G71" s="253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116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74">
        <v>16</v>
      </c>
      <c r="B72" s="175" t="s">
        <v>194</v>
      </c>
      <c r="C72" s="190" t="s">
        <v>195</v>
      </c>
      <c r="D72" s="176" t="s">
        <v>109</v>
      </c>
      <c r="E72" s="177">
        <v>1332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7">
        <v>0</v>
      </c>
      <c r="O72" s="177">
        <f>ROUND(E72*N72,2)</f>
        <v>0</v>
      </c>
      <c r="P72" s="177">
        <v>0</v>
      </c>
      <c r="Q72" s="177">
        <f>ROUND(E72*P72,2)</f>
        <v>0</v>
      </c>
      <c r="R72" s="179" t="s">
        <v>135</v>
      </c>
      <c r="S72" s="179" t="s">
        <v>111</v>
      </c>
      <c r="T72" s="180" t="s">
        <v>112</v>
      </c>
      <c r="U72" s="161">
        <v>0.01</v>
      </c>
      <c r="V72" s="161">
        <f>ROUND(E72*U72,2)</f>
        <v>13.32</v>
      </c>
      <c r="W72" s="161"/>
      <c r="X72" s="161" t="s">
        <v>113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114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8"/>
      <c r="B73" s="159"/>
      <c r="C73" s="252" t="s">
        <v>196</v>
      </c>
      <c r="D73" s="253"/>
      <c r="E73" s="253"/>
      <c r="F73" s="253"/>
      <c r="G73" s="253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116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8"/>
      <c r="B74" s="159"/>
      <c r="C74" s="191" t="s">
        <v>197</v>
      </c>
      <c r="D74" s="162"/>
      <c r="E74" s="163">
        <v>1332</v>
      </c>
      <c r="F74" s="161"/>
      <c r="G74" s="161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118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81">
        <v>17</v>
      </c>
      <c r="B75" s="182" t="s">
        <v>198</v>
      </c>
      <c r="C75" s="192" t="s">
        <v>199</v>
      </c>
      <c r="D75" s="183" t="s">
        <v>134</v>
      </c>
      <c r="E75" s="184">
        <v>625.31187</v>
      </c>
      <c r="F75" s="185"/>
      <c r="G75" s="186">
        <f>ROUND(E75*F75,2)</f>
        <v>0</v>
      </c>
      <c r="H75" s="185"/>
      <c r="I75" s="186">
        <f>ROUND(E75*H75,2)</f>
        <v>0</v>
      </c>
      <c r="J75" s="185"/>
      <c r="K75" s="186">
        <f>ROUND(E75*J75,2)</f>
        <v>0</v>
      </c>
      <c r="L75" s="186">
        <v>21</v>
      </c>
      <c r="M75" s="186">
        <f>G75*(1+L75/100)</f>
        <v>0</v>
      </c>
      <c r="N75" s="184">
        <v>0</v>
      </c>
      <c r="O75" s="184">
        <f>ROUND(E75*N75,2)</f>
        <v>0</v>
      </c>
      <c r="P75" s="184">
        <v>0</v>
      </c>
      <c r="Q75" s="184">
        <f>ROUND(E75*P75,2)</f>
        <v>0</v>
      </c>
      <c r="R75" s="186" t="s">
        <v>135</v>
      </c>
      <c r="S75" s="186" t="s">
        <v>111</v>
      </c>
      <c r="T75" s="187" t="s">
        <v>112</v>
      </c>
      <c r="U75" s="161">
        <v>0</v>
      </c>
      <c r="V75" s="161">
        <f>ROUND(E75*U75,2)</f>
        <v>0</v>
      </c>
      <c r="W75" s="161"/>
      <c r="X75" s="161" t="s">
        <v>113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114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74">
        <v>18</v>
      </c>
      <c r="B76" s="175" t="s">
        <v>200</v>
      </c>
      <c r="C76" s="190" t="s">
        <v>201</v>
      </c>
      <c r="D76" s="176" t="s">
        <v>134</v>
      </c>
      <c r="E76" s="177">
        <v>4.7039999999999997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7">
        <v>0</v>
      </c>
      <c r="O76" s="177">
        <f>ROUND(E76*N76,2)</f>
        <v>0</v>
      </c>
      <c r="P76" s="177">
        <v>0</v>
      </c>
      <c r="Q76" s="177">
        <f>ROUND(E76*P76,2)</f>
        <v>0</v>
      </c>
      <c r="R76" s="179" t="s">
        <v>135</v>
      </c>
      <c r="S76" s="179" t="s">
        <v>111</v>
      </c>
      <c r="T76" s="180" t="s">
        <v>112</v>
      </c>
      <c r="U76" s="161">
        <v>0</v>
      </c>
      <c r="V76" s="161">
        <f>ROUND(E76*U76,2)</f>
        <v>0</v>
      </c>
      <c r="W76" s="161"/>
      <c r="X76" s="161" t="s">
        <v>113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114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8"/>
      <c r="B77" s="159"/>
      <c r="C77" s="191" t="s">
        <v>202</v>
      </c>
      <c r="D77" s="162"/>
      <c r="E77" s="163">
        <v>4.7039999999999997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74">
        <v>19</v>
      </c>
      <c r="B78" s="175" t="s">
        <v>203</v>
      </c>
      <c r="C78" s="190" t="s">
        <v>204</v>
      </c>
      <c r="D78" s="176" t="s">
        <v>134</v>
      </c>
      <c r="E78" s="177">
        <v>31.092829999999999</v>
      </c>
      <c r="F78" s="178"/>
      <c r="G78" s="179">
        <f>ROUND(E78*F78,2)</f>
        <v>0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0</v>
      </c>
      <c r="N78" s="177">
        <v>0</v>
      </c>
      <c r="O78" s="177">
        <f>ROUND(E78*N78,2)</f>
        <v>0</v>
      </c>
      <c r="P78" s="177">
        <v>0</v>
      </c>
      <c r="Q78" s="177">
        <f>ROUND(E78*P78,2)</f>
        <v>0</v>
      </c>
      <c r="R78" s="179"/>
      <c r="S78" s="179" t="s">
        <v>205</v>
      </c>
      <c r="T78" s="180" t="s">
        <v>112</v>
      </c>
      <c r="U78" s="161">
        <v>1.37</v>
      </c>
      <c r="V78" s="161">
        <f>ROUND(E78*U78,2)</f>
        <v>42.6</v>
      </c>
      <c r="W78" s="161"/>
      <c r="X78" s="161" t="s">
        <v>113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114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8"/>
      <c r="B79" s="159"/>
      <c r="C79" s="191" t="s">
        <v>206</v>
      </c>
      <c r="D79" s="162"/>
      <c r="E79" s="163">
        <v>28.864080000000001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118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8"/>
      <c r="B80" s="159"/>
      <c r="C80" s="191" t="s">
        <v>207</v>
      </c>
      <c r="D80" s="162"/>
      <c r="E80" s="163">
        <v>2.2287499999999998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74">
        <v>20</v>
      </c>
      <c r="B81" s="175" t="s">
        <v>208</v>
      </c>
      <c r="C81" s="190" t="s">
        <v>209</v>
      </c>
      <c r="D81" s="176" t="s">
        <v>210</v>
      </c>
      <c r="E81" s="177">
        <v>1590.3720000000001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7">
        <v>1</v>
      </c>
      <c r="O81" s="177">
        <f>ROUND(E81*N81,2)</f>
        <v>1590.37</v>
      </c>
      <c r="P81" s="177">
        <v>0</v>
      </c>
      <c r="Q81" s="177">
        <f>ROUND(E81*P81,2)</f>
        <v>0</v>
      </c>
      <c r="R81" s="179" t="s">
        <v>211</v>
      </c>
      <c r="S81" s="179" t="s">
        <v>111</v>
      </c>
      <c r="T81" s="180" t="s">
        <v>112</v>
      </c>
      <c r="U81" s="161">
        <v>0</v>
      </c>
      <c r="V81" s="161">
        <f>ROUND(E81*U81,2)</f>
        <v>0</v>
      </c>
      <c r="W81" s="161"/>
      <c r="X81" s="161" t="s">
        <v>212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213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58"/>
      <c r="B82" s="159"/>
      <c r="C82" s="191" t="s">
        <v>214</v>
      </c>
      <c r="D82" s="162"/>
      <c r="E82" s="163">
        <v>1590.3720000000001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5">
      <c r="A83" s="167" t="s">
        <v>105</v>
      </c>
      <c r="B83" s="168" t="s">
        <v>64</v>
      </c>
      <c r="C83" s="189" t="s">
        <v>65</v>
      </c>
      <c r="D83" s="169"/>
      <c r="E83" s="170"/>
      <c r="F83" s="171"/>
      <c r="G83" s="171">
        <f>SUMIF(AG84:AG85,"&lt;&gt;NOR",G84:G85)</f>
        <v>0</v>
      </c>
      <c r="H83" s="171"/>
      <c r="I83" s="171">
        <f>SUM(I84:I85)</f>
        <v>0</v>
      </c>
      <c r="J83" s="171"/>
      <c r="K83" s="171">
        <f>SUM(K84:K85)</f>
        <v>0</v>
      </c>
      <c r="L83" s="171"/>
      <c r="M83" s="171">
        <f>SUM(M84:M85)</f>
        <v>0</v>
      </c>
      <c r="N83" s="170"/>
      <c r="O83" s="170">
        <f>SUM(O84:O85)</f>
        <v>0</v>
      </c>
      <c r="P83" s="170"/>
      <c r="Q83" s="170">
        <f>SUM(Q84:Q85)</f>
        <v>0</v>
      </c>
      <c r="R83" s="171"/>
      <c r="S83" s="171"/>
      <c r="T83" s="172"/>
      <c r="U83" s="166"/>
      <c r="V83" s="166">
        <f>SUM(V84:V85)</f>
        <v>199.8</v>
      </c>
      <c r="W83" s="166"/>
      <c r="X83" s="166"/>
      <c r="AG83" t="s">
        <v>106</v>
      </c>
    </row>
    <row r="84" spans="1:60" ht="20.399999999999999" outlineLevel="1" x14ac:dyDescent="0.25">
      <c r="A84" s="174">
        <v>21</v>
      </c>
      <c r="B84" s="175" t="s">
        <v>215</v>
      </c>
      <c r="C84" s="190" t="s">
        <v>216</v>
      </c>
      <c r="D84" s="176" t="s">
        <v>109</v>
      </c>
      <c r="E84" s="177">
        <v>1332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7">
        <v>0</v>
      </c>
      <c r="O84" s="177">
        <f>ROUND(E84*N84,2)</f>
        <v>0</v>
      </c>
      <c r="P84" s="177">
        <v>0</v>
      </c>
      <c r="Q84" s="177">
        <f>ROUND(E84*P84,2)</f>
        <v>0</v>
      </c>
      <c r="R84" s="179" t="s">
        <v>135</v>
      </c>
      <c r="S84" s="179" t="s">
        <v>111</v>
      </c>
      <c r="T84" s="180" t="s">
        <v>112</v>
      </c>
      <c r="U84" s="161">
        <v>0.15</v>
      </c>
      <c r="V84" s="161">
        <f>ROUND(E84*U84,2)</f>
        <v>199.8</v>
      </c>
      <c r="W84" s="161"/>
      <c r="X84" s="161" t="s">
        <v>113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114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8"/>
      <c r="B85" s="159"/>
      <c r="C85" s="252" t="s">
        <v>217</v>
      </c>
      <c r="D85" s="253"/>
      <c r="E85" s="253"/>
      <c r="F85" s="253"/>
      <c r="G85" s="253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116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88" t="str">
        <f>C85</f>
        <v>z rostlé horniny tř.1 - 4 pod násypy z hornin soudržných do 92% PS a hornin nesoudržných sypkých relativní ulehlosti I(d) do 0,8</v>
      </c>
      <c r="BB85" s="151"/>
      <c r="BC85" s="151"/>
      <c r="BD85" s="151"/>
      <c r="BE85" s="151"/>
      <c r="BF85" s="151"/>
      <c r="BG85" s="151"/>
      <c r="BH85" s="151"/>
    </row>
    <row r="86" spans="1:60" x14ac:dyDescent="0.25">
      <c r="A86" s="167" t="s">
        <v>105</v>
      </c>
      <c r="B86" s="168" t="s">
        <v>66</v>
      </c>
      <c r="C86" s="189" t="s">
        <v>67</v>
      </c>
      <c r="D86" s="169"/>
      <c r="E86" s="170"/>
      <c r="F86" s="171"/>
      <c r="G86" s="171">
        <f>SUMIF(AG87:AG96,"&lt;&gt;NOR",G87:G96)</f>
        <v>0</v>
      </c>
      <c r="H86" s="171"/>
      <c r="I86" s="171">
        <f>SUM(I87:I96)</f>
        <v>0</v>
      </c>
      <c r="J86" s="171"/>
      <c r="K86" s="171">
        <f>SUM(K87:K96)</f>
        <v>0</v>
      </c>
      <c r="L86" s="171"/>
      <c r="M86" s="171">
        <f>SUM(M87:M96)</f>
        <v>0</v>
      </c>
      <c r="N86" s="170"/>
      <c r="O86" s="170">
        <f>SUM(O87:O96)</f>
        <v>0.01</v>
      </c>
      <c r="P86" s="170"/>
      <c r="Q86" s="170">
        <f>SUM(Q87:Q96)</f>
        <v>15.81</v>
      </c>
      <c r="R86" s="171"/>
      <c r="S86" s="171"/>
      <c r="T86" s="172"/>
      <c r="U86" s="166"/>
      <c r="V86" s="166">
        <f>SUM(V87:V96)</f>
        <v>17.079999999999998</v>
      </c>
      <c r="W86" s="166"/>
      <c r="X86" s="166"/>
      <c r="AG86" t="s">
        <v>106</v>
      </c>
    </row>
    <row r="87" spans="1:60" ht="20.399999999999999" outlineLevel="1" x14ac:dyDescent="0.25">
      <c r="A87" s="174">
        <v>22</v>
      </c>
      <c r="B87" s="175" t="s">
        <v>218</v>
      </c>
      <c r="C87" s="190" t="s">
        <v>219</v>
      </c>
      <c r="D87" s="176" t="s">
        <v>134</v>
      </c>
      <c r="E87" s="177">
        <v>5.12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7">
        <v>1.2800000000000001E-3</v>
      </c>
      <c r="O87" s="177">
        <f>ROUND(E87*N87,2)</f>
        <v>0.01</v>
      </c>
      <c r="P87" s="177">
        <v>1.8</v>
      </c>
      <c r="Q87" s="177">
        <f>ROUND(E87*P87,2)</f>
        <v>9.2200000000000006</v>
      </c>
      <c r="R87" s="179" t="s">
        <v>220</v>
      </c>
      <c r="S87" s="179" t="s">
        <v>111</v>
      </c>
      <c r="T87" s="180" t="s">
        <v>112</v>
      </c>
      <c r="U87" s="161">
        <v>1.52</v>
      </c>
      <c r="V87" s="161">
        <f>ROUND(E87*U87,2)</f>
        <v>7.78</v>
      </c>
      <c r="W87" s="161"/>
      <c r="X87" s="161" t="s">
        <v>113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114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1" outlineLevel="1" x14ac:dyDescent="0.25">
      <c r="A88" s="158"/>
      <c r="B88" s="159"/>
      <c r="C88" s="252" t="s">
        <v>221</v>
      </c>
      <c r="D88" s="253"/>
      <c r="E88" s="253"/>
      <c r="F88" s="253"/>
      <c r="G88" s="253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116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88" t="str">
        <f>C88</f>
        <v>nebo vybourání otvorů průřezové plochy přes 4 m2 ve zdivu nadzákladovém, včetně pomocného lešení o výšce podlahy do 1900 mm a pro zatížení do 1,5 kPa  (150 kg/m2)</v>
      </c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58"/>
      <c r="B89" s="159"/>
      <c r="C89" s="191" t="s">
        <v>222</v>
      </c>
      <c r="D89" s="162"/>
      <c r="E89" s="163">
        <v>5.12</v>
      </c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51"/>
      <c r="Z89" s="151"/>
      <c r="AA89" s="151"/>
      <c r="AB89" s="151"/>
      <c r="AC89" s="151"/>
      <c r="AD89" s="151"/>
      <c r="AE89" s="151"/>
      <c r="AF89" s="151"/>
      <c r="AG89" s="151" t="s">
        <v>118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74">
        <v>23</v>
      </c>
      <c r="B90" s="175" t="s">
        <v>223</v>
      </c>
      <c r="C90" s="190" t="s">
        <v>224</v>
      </c>
      <c r="D90" s="176" t="s">
        <v>130</v>
      </c>
      <c r="E90" s="177">
        <v>0.4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7">
        <v>0</v>
      </c>
      <c r="O90" s="177">
        <f>ROUND(E90*N90,2)</f>
        <v>0</v>
      </c>
      <c r="P90" s="177">
        <v>4.6000000000000001E-4</v>
      </c>
      <c r="Q90" s="177">
        <f>ROUND(E90*P90,2)</f>
        <v>0</v>
      </c>
      <c r="R90" s="179" t="s">
        <v>220</v>
      </c>
      <c r="S90" s="179" t="s">
        <v>111</v>
      </c>
      <c r="T90" s="180" t="s">
        <v>112</v>
      </c>
      <c r="U90" s="161">
        <v>1.62</v>
      </c>
      <c r="V90" s="161">
        <f>ROUND(E90*U90,2)</f>
        <v>0.65</v>
      </c>
      <c r="W90" s="161"/>
      <c r="X90" s="161" t="s">
        <v>113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114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8"/>
      <c r="B91" s="159"/>
      <c r="C91" s="191" t="s">
        <v>225</v>
      </c>
      <c r="D91" s="162"/>
      <c r="E91" s="163">
        <v>0.4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118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74">
        <v>24</v>
      </c>
      <c r="B92" s="175" t="s">
        <v>226</v>
      </c>
      <c r="C92" s="190" t="s">
        <v>227</v>
      </c>
      <c r="D92" s="176" t="s">
        <v>130</v>
      </c>
      <c r="E92" s="177">
        <v>1.8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7">
        <v>0</v>
      </c>
      <c r="O92" s="177">
        <f>ROUND(E92*N92,2)</f>
        <v>0</v>
      </c>
      <c r="P92" s="177">
        <v>4.6000000000000001E-4</v>
      </c>
      <c r="Q92" s="177">
        <f>ROUND(E92*P92,2)</f>
        <v>0</v>
      </c>
      <c r="R92" s="179" t="s">
        <v>220</v>
      </c>
      <c r="S92" s="179" t="s">
        <v>111</v>
      </c>
      <c r="T92" s="180" t="s">
        <v>112</v>
      </c>
      <c r="U92" s="161">
        <v>1.8</v>
      </c>
      <c r="V92" s="161">
        <f>ROUND(E92*U92,2)</f>
        <v>3.24</v>
      </c>
      <c r="W92" s="161"/>
      <c r="X92" s="161" t="s">
        <v>113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114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58"/>
      <c r="B93" s="159"/>
      <c r="C93" s="191" t="s">
        <v>228</v>
      </c>
      <c r="D93" s="162"/>
      <c r="E93" s="163">
        <v>1.8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51"/>
      <c r="Z93" s="151"/>
      <c r="AA93" s="151"/>
      <c r="AB93" s="151"/>
      <c r="AC93" s="151"/>
      <c r="AD93" s="151"/>
      <c r="AE93" s="151"/>
      <c r="AF93" s="151"/>
      <c r="AG93" s="151" t="s">
        <v>118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74">
        <v>25</v>
      </c>
      <c r="B94" s="175" t="s">
        <v>229</v>
      </c>
      <c r="C94" s="190" t="s">
        <v>230</v>
      </c>
      <c r="D94" s="176" t="s">
        <v>134</v>
      </c>
      <c r="E94" s="177">
        <v>4.7039999999999997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7">
        <v>0</v>
      </c>
      <c r="O94" s="177">
        <f>ROUND(E94*N94,2)</f>
        <v>0</v>
      </c>
      <c r="P94" s="177">
        <v>1.4</v>
      </c>
      <c r="Q94" s="177">
        <f>ROUND(E94*P94,2)</f>
        <v>6.59</v>
      </c>
      <c r="R94" s="179"/>
      <c r="S94" s="179" t="s">
        <v>205</v>
      </c>
      <c r="T94" s="180" t="s">
        <v>112</v>
      </c>
      <c r="U94" s="161">
        <v>1.151</v>
      </c>
      <c r="V94" s="161">
        <f>ROUND(E94*U94,2)</f>
        <v>5.41</v>
      </c>
      <c r="W94" s="161"/>
      <c r="X94" s="161" t="s">
        <v>113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114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58"/>
      <c r="B95" s="159"/>
      <c r="C95" s="191" t="s">
        <v>231</v>
      </c>
      <c r="D95" s="162"/>
      <c r="E95" s="163">
        <v>4.7039999999999997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81">
        <v>26</v>
      </c>
      <c r="B96" s="182" t="s">
        <v>232</v>
      </c>
      <c r="C96" s="192" t="s">
        <v>233</v>
      </c>
      <c r="D96" s="183" t="s">
        <v>234</v>
      </c>
      <c r="E96" s="184">
        <v>1</v>
      </c>
      <c r="F96" s="185"/>
      <c r="G96" s="186">
        <f>ROUND(E96*F96,2)</f>
        <v>0</v>
      </c>
      <c r="H96" s="185"/>
      <c r="I96" s="186">
        <f>ROUND(E96*H96,2)</f>
        <v>0</v>
      </c>
      <c r="J96" s="185"/>
      <c r="K96" s="186">
        <f>ROUND(E96*J96,2)</f>
        <v>0</v>
      </c>
      <c r="L96" s="186">
        <v>21</v>
      </c>
      <c r="M96" s="186">
        <f>G96*(1+L96/100)</f>
        <v>0</v>
      </c>
      <c r="N96" s="184">
        <v>0</v>
      </c>
      <c r="O96" s="184">
        <f>ROUND(E96*N96,2)</f>
        <v>0</v>
      </c>
      <c r="P96" s="184">
        <v>0</v>
      </c>
      <c r="Q96" s="184">
        <f>ROUND(E96*P96,2)</f>
        <v>0</v>
      </c>
      <c r="R96" s="186"/>
      <c r="S96" s="186" t="s">
        <v>205</v>
      </c>
      <c r="T96" s="187" t="s">
        <v>235</v>
      </c>
      <c r="U96" s="161">
        <v>0</v>
      </c>
      <c r="V96" s="161">
        <f>ROUND(E96*U96,2)</f>
        <v>0</v>
      </c>
      <c r="W96" s="161"/>
      <c r="X96" s="161" t="s">
        <v>113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114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5">
      <c r="A97" s="167" t="s">
        <v>105</v>
      </c>
      <c r="B97" s="168" t="s">
        <v>68</v>
      </c>
      <c r="C97" s="189" t="s">
        <v>69</v>
      </c>
      <c r="D97" s="169"/>
      <c r="E97" s="170"/>
      <c r="F97" s="171"/>
      <c r="G97" s="171">
        <f>SUMIF(AG98:AG100,"&lt;&gt;NOR",G98:G100)</f>
        <v>0</v>
      </c>
      <c r="H97" s="171"/>
      <c r="I97" s="171">
        <f>SUM(I98:I100)</f>
        <v>0</v>
      </c>
      <c r="J97" s="171"/>
      <c r="K97" s="171">
        <f>SUM(K98:K100)</f>
        <v>0</v>
      </c>
      <c r="L97" s="171"/>
      <c r="M97" s="171">
        <f>SUM(M98:M100)</f>
        <v>0</v>
      </c>
      <c r="N97" s="170"/>
      <c r="O97" s="170">
        <f>SUM(O98:O100)</f>
        <v>0</v>
      </c>
      <c r="P97" s="170"/>
      <c r="Q97" s="170">
        <f>SUM(Q98:Q100)</f>
        <v>6171.73</v>
      </c>
      <c r="R97" s="171"/>
      <c r="S97" s="171"/>
      <c r="T97" s="172"/>
      <c r="U97" s="166"/>
      <c r="V97" s="166">
        <f>SUM(V98:V100)</f>
        <v>7494.25</v>
      </c>
      <c r="W97" s="166"/>
      <c r="X97" s="166"/>
      <c r="AG97" t="s">
        <v>106</v>
      </c>
    </row>
    <row r="98" spans="1:60" ht="20.399999999999999" outlineLevel="1" x14ac:dyDescent="0.25">
      <c r="A98" s="174">
        <v>27</v>
      </c>
      <c r="B98" s="175" t="s">
        <v>236</v>
      </c>
      <c r="C98" s="190" t="s">
        <v>237</v>
      </c>
      <c r="D98" s="176" t="s">
        <v>134</v>
      </c>
      <c r="E98" s="177">
        <v>14694.6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0</v>
      </c>
      <c r="O98" s="177">
        <f>ROUND(E98*N98,2)</f>
        <v>0</v>
      </c>
      <c r="P98" s="177">
        <v>0.42</v>
      </c>
      <c r="Q98" s="177">
        <f>ROUND(E98*P98,2)</f>
        <v>6171.73</v>
      </c>
      <c r="R98" s="179" t="s">
        <v>238</v>
      </c>
      <c r="S98" s="179" t="s">
        <v>111</v>
      </c>
      <c r="T98" s="180" t="s">
        <v>112</v>
      </c>
      <c r="U98" s="161">
        <v>0.51</v>
      </c>
      <c r="V98" s="161">
        <f>ROUND(E98*U98,2)</f>
        <v>7494.25</v>
      </c>
      <c r="W98" s="161"/>
      <c r="X98" s="161" t="s">
        <v>113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114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58"/>
      <c r="B99" s="159"/>
      <c r="C99" s="252" t="s">
        <v>239</v>
      </c>
      <c r="D99" s="253"/>
      <c r="E99" s="253"/>
      <c r="F99" s="253"/>
      <c r="G99" s="253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51"/>
      <c r="Z99" s="151"/>
      <c r="AA99" s="151"/>
      <c r="AB99" s="151"/>
      <c r="AC99" s="151"/>
      <c r="AD99" s="151"/>
      <c r="AE99" s="151"/>
      <c r="AF99" s="151"/>
      <c r="AG99" s="151" t="s">
        <v>116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8"/>
      <c r="B100" s="159"/>
      <c r="C100" s="261" t="s">
        <v>240</v>
      </c>
      <c r="D100" s="262"/>
      <c r="E100" s="262"/>
      <c r="F100" s="262"/>
      <c r="G100" s="262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188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x14ac:dyDescent="0.25">
      <c r="A101" s="167" t="s">
        <v>105</v>
      </c>
      <c r="B101" s="168" t="s">
        <v>70</v>
      </c>
      <c r="C101" s="189" t="s">
        <v>71</v>
      </c>
      <c r="D101" s="169"/>
      <c r="E101" s="170"/>
      <c r="F101" s="171"/>
      <c r="G101" s="171">
        <f>SUMIF(AG102:AG113,"&lt;&gt;NOR",G102:G113)</f>
        <v>0</v>
      </c>
      <c r="H101" s="171"/>
      <c r="I101" s="171">
        <f>SUM(I102:I113)</f>
        <v>0</v>
      </c>
      <c r="J101" s="171"/>
      <c r="K101" s="171">
        <f>SUM(K102:K113)</f>
        <v>0</v>
      </c>
      <c r="L101" s="171"/>
      <c r="M101" s="171">
        <f>SUM(M102:M113)</f>
        <v>0</v>
      </c>
      <c r="N101" s="170"/>
      <c r="O101" s="170">
        <f>SUM(O102:O113)</f>
        <v>0.03</v>
      </c>
      <c r="P101" s="170"/>
      <c r="Q101" s="170">
        <f>SUM(Q102:Q113)</f>
        <v>1.4700000000000002</v>
      </c>
      <c r="R101" s="171"/>
      <c r="S101" s="171"/>
      <c r="T101" s="172"/>
      <c r="U101" s="166"/>
      <c r="V101" s="166">
        <f>SUM(V102:V113)</f>
        <v>60.06</v>
      </c>
      <c r="W101" s="166"/>
      <c r="X101" s="166"/>
      <c r="AG101" t="s">
        <v>106</v>
      </c>
    </row>
    <row r="102" spans="1:60" outlineLevel="1" x14ac:dyDescent="0.25">
      <c r="A102" s="181">
        <v>28</v>
      </c>
      <c r="B102" s="182" t="s">
        <v>241</v>
      </c>
      <c r="C102" s="192" t="s">
        <v>242</v>
      </c>
      <c r="D102" s="183" t="s">
        <v>130</v>
      </c>
      <c r="E102" s="184">
        <v>19</v>
      </c>
      <c r="F102" s="185"/>
      <c r="G102" s="186">
        <f>ROUND(E102*F102,2)</f>
        <v>0</v>
      </c>
      <c r="H102" s="185"/>
      <c r="I102" s="186">
        <f>ROUND(E102*H102,2)</f>
        <v>0</v>
      </c>
      <c r="J102" s="185"/>
      <c r="K102" s="186">
        <f>ROUND(E102*J102,2)</f>
        <v>0</v>
      </c>
      <c r="L102" s="186">
        <v>21</v>
      </c>
      <c r="M102" s="186">
        <f>G102*(1+L102/100)</f>
        <v>0</v>
      </c>
      <c r="N102" s="184">
        <v>0</v>
      </c>
      <c r="O102" s="184">
        <f>ROUND(E102*N102,2)</f>
        <v>0</v>
      </c>
      <c r="P102" s="184">
        <v>2.48E-3</v>
      </c>
      <c r="Q102" s="184">
        <f>ROUND(E102*P102,2)</f>
        <v>0.05</v>
      </c>
      <c r="R102" s="186" t="s">
        <v>243</v>
      </c>
      <c r="S102" s="186" t="s">
        <v>111</v>
      </c>
      <c r="T102" s="187" t="s">
        <v>112</v>
      </c>
      <c r="U102" s="161">
        <v>0.21</v>
      </c>
      <c r="V102" s="161">
        <f>ROUND(E102*U102,2)</f>
        <v>3.99</v>
      </c>
      <c r="W102" s="161"/>
      <c r="X102" s="161" t="s">
        <v>113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114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74">
        <v>29</v>
      </c>
      <c r="B103" s="175" t="s">
        <v>244</v>
      </c>
      <c r="C103" s="190" t="s">
        <v>245</v>
      </c>
      <c r="D103" s="176" t="s">
        <v>130</v>
      </c>
      <c r="E103" s="177">
        <v>93</v>
      </c>
      <c r="F103" s="178"/>
      <c r="G103" s="179">
        <f>ROUND(E103*F103,2)</f>
        <v>0</v>
      </c>
      <c r="H103" s="178"/>
      <c r="I103" s="179">
        <f>ROUND(E103*H103,2)</f>
        <v>0</v>
      </c>
      <c r="J103" s="178"/>
      <c r="K103" s="179">
        <f>ROUND(E103*J103,2)</f>
        <v>0</v>
      </c>
      <c r="L103" s="179">
        <v>21</v>
      </c>
      <c r="M103" s="179">
        <f>G103*(1+L103/100)</f>
        <v>0</v>
      </c>
      <c r="N103" s="177">
        <v>0</v>
      </c>
      <c r="O103" s="177">
        <f>ROUND(E103*N103,2)</f>
        <v>0</v>
      </c>
      <c r="P103" s="177">
        <v>9.2499999999999995E-3</v>
      </c>
      <c r="Q103" s="177">
        <f>ROUND(E103*P103,2)</f>
        <v>0.86</v>
      </c>
      <c r="R103" s="179" t="s">
        <v>243</v>
      </c>
      <c r="S103" s="179" t="s">
        <v>111</v>
      </c>
      <c r="T103" s="180" t="s">
        <v>112</v>
      </c>
      <c r="U103" s="161">
        <v>0.28699999999999998</v>
      </c>
      <c r="V103" s="161">
        <f>ROUND(E103*U103,2)</f>
        <v>26.69</v>
      </c>
      <c r="W103" s="161"/>
      <c r="X103" s="161" t="s">
        <v>113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114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58"/>
      <c r="B104" s="159"/>
      <c r="C104" s="191" t="s">
        <v>246</v>
      </c>
      <c r="D104" s="162"/>
      <c r="E104" s="163">
        <v>93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118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0.399999999999999" outlineLevel="1" x14ac:dyDescent="0.25">
      <c r="A105" s="174">
        <v>30</v>
      </c>
      <c r="B105" s="175" t="s">
        <v>247</v>
      </c>
      <c r="C105" s="190" t="s">
        <v>248</v>
      </c>
      <c r="D105" s="176" t="s">
        <v>249</v>
      </c>
      <c r="E105" s="177">
        <v>65</v>
      </c>
      <c r="F105" s="178"/>
      <c r="G105" s="179">
        <f>ROUND(E105*F105,2)</f>
        <v>0</v>
      </c>
      <c r="H105" s="178"/>
      <c r="I105" s="179">
        <f>ROUND(E105*H105,2)</f>
        <v>0</v>
      </c>
      <c r="J105" s="178"/>
      <c r="K105" s="179">
        <f>ROUND(E105*J105,2)</f>
        <v>0</v>
      </c>
      <c r="L105" s="179">
        <v>21</v>
      </c>
      <c r="M105" s="179">
        <f>G105*(1+L105/100)</f>
        <v>0</v>
      </c>
      <c r="N105" s="177">
        <v>5.0000000000000002E-5</v>
      </c>
      <c r="O105" s="177">
        <f>ROUND(E105*N105,2)</f>
        <v>0</v>
      </c>
      <c r="P105" s="177">
        <v>1E-3</v>
      </c>
      <c r="Q105" s="177">
        <f>ROUND(E105*P105,2)</f>
        <v>7.0000000000000007E-2</v>
      </c>
      <c r="R105" s="179" t="s">
        <v>243</v>
      </c>
      <c r="S105" s="179" t="s">
        <v>111</v>
      </c>
      <c r="T105" s="180" t="s">
        <v>112</v>
      </c>
      <c r="U105" s="161">
        <v>0.1</v>
      </c>
      <c r="V105" s="161">
        <f>ROUND(E105*U105,2)</f>
        <v>6.5</v>
      </c>
      <c r="W105" s="161"/>
      <c r="X105" s="161" t="s">
        <v>113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114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8"/>
      <c r="B106" s="159"/>
      <c r="C106" s="191" t="s">
        <v>250</v>
      </c>
      <c r="D106" s="162"/>
      <c r="E106" s="163">
        <v>15</v>
      </c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118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8"/>
      <c r="B107" s="159"/>
      <c r="C107" s="191" t="s">
        <v>251</v>
      </c>
      <c r="D107" s="162"/>
      <c r="E107" s="163">
        <v>50</v>
      </c>
      <c r="F107" s="161"/>
      <c r="G107" s="161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118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0.399999999999999" outlineLevel="1" x14ac:dyDescent="0.25">
      <c r="A108" s="174">
        <v>31</v>
      </c>
      <c r="B108" s="175" t="s">
        <v>252</v>
      </c>
      <c r="C108" s="190" t="s">
        <v>253</v>
      </c>
      <c r="D108" s="176" t="s">
        <v>249</v>
      </c>
      <c r="E108" s="177">
        <v>110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5.0000000000000002E-5</v>
      </c>
      <c r="O108" s="177">
        <f>ROUND(E108*N108,2)</f>
        <v>0.01</v>
      </c>
      <c r="P108" s="177">
        <v>1E-3</v>
      </c>
      <c r="Q108" s="177">
        <f>ROUND(E108*P108,2)</f>
        <v>0.11</v>
      </c>
      <c r="R108" s="179" t="s">
        <v>243</v>
      </c>
      <c r="S108" s="179" t="s">
        <v>111</v>
      </c>
      <c r="T108" s="180" t="s">
        <v>112</v>
      </c>
      <c r="U108" s="161">
        <v>0.05</v>
      </c>
      <c r="V108" s="161">
        <f>ROUND(E108*U108,2)</f>
        <v>5.5</v>
      </c>
      <c r="W108" s="161"/>
      <c r="X108" s="161" t="s">
        <v>113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114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8"/>
      <c r="B109" s="159"/>
      <c r="C109" s="191" t="s">
        <v>254</v>
      </c>
      <c r="D109" s="162"/>
      <c r="E109" s="163">
        <v>110</v>
      </c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118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0.399999999999999" outlineLevel="1" x14ac:dyDescent="0.25">
      <c r="A110" s="181">
        <v>32</v>
      </c>
      <c r="B110" s="182" t="s">
        <v>255</v>
      </c>
      <c r="C110" s="192" t="s">
        <v>256</v>
      </c>
      <c r="D110" s="183" t="s">
        <v>249</v>
      </c>
      <c r="E110" s="184">
        <v>330</v>
      </c>
      <c r="F110" s="185"/>
      <c r="G110" s="186">
        <f>ROUND(E110*F110,2)</f>
        <v>0</v>
      </c>
      <c r="H110" s="185"/>
      <c r="I110" s="186">
        <f>ROUND(E110*H110,2)</f>
        <v>0</v>
      </c>
      <c r="J110" s="185"/>
      <c r="K110" s="186">
        <f>ROUND(E110*J110,2)</f>
        <v>0</v>
      </c>
      <c r="L110" s="186">
        <v>21</v>
      </c>
      <c r="M110" s="186">
        <f>G110*(1+L110/100)</f>
        <v>0</v>
      </c>
      <c r="N110" s="184">
        <v>5.0000000000000002E-5</v>
      </c>
      <c r="O110" s="184">
        <f>ROUND(E110*N110,2)</f>
        <v>0.02</v>
      </c>
      <c r="P110" s="184">
        <v>1E-3</v>
      </c>
      <c r="Q110" s="184">
        <f>ROUND(E110*P110,2)</f>
        <v>0.33</v>
      </c>
      <c r="R110" s="186" t="s">
        <v>243</v>
      </c>
      <c r="S110" s="186" t="s">
        <v>111</v>
      </c>
      <c r="T110" s="187" t="s">
        <v>112</v>
      </c>
      <c r="U110" s="161">
        <v>3.6999999999999998E-2</v>
      </c>
      <c r="V110" s="161">
        <f>ROUND(E110*U110,2)</f>
        <v>12.21</v>
      </c>
      <c r="W110" s="161"/>
      <c r="X110" s="161" t="s">
        <v>113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114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0.399999999999999" outlineLevel="1" x14ac:dyDescent="0.25">
      <c r="A111" s="174">
        <v>33</v>
      </c>
      <c r="B111" s="175" t="s">
        <v>257</v>
      </c>
      <c r="C111" s="190" t="s">
        <v>258</v>
      </c>
      <c r="D111" s="176" t="s">
        <v>249</v>
      </c>
      <c r="E111" s="177">
        <v>51.666670000000003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7">
        <v>6.0000000000000002E-5</v>
      </c>
      <c r="O111" s="177">
        <f>ROUND(E111*N111,2)</f>
        <v>0</v>
      </c>
      <c r="P111" s="177">
        <v>1E-3</v>
      </c>
      <c r="Q111" s="177">
        <f>ROUND(E111*P111,2)</f>
        <v>0.05</v>
      </c>
      <c r="R111" s="179" t="s">
        <v>243</v>
      </c>
      <c r="S111" s="179" t="s">
        <v>111</v>
      </c>
      <c r="T111" s="180" t="s">
        <v>112</v>
      </c>
      <c r="U111" s="161">
        <v>0.1</v>
      </c>
      <c r="V111" s="161">
        <f>ROUND(E111*U111,2)</f>
        <v>5.17</v>
      </c>
      <c r="W111" s="161"/>
      <c r="X111" s="161" t="s">
        <v>113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114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8"/>
      <c r="B112" s="159"/>
      <c r="C112" s="191" t="s">
        <v>259</v>
      </c>
      <c r="D112" s="162"/>
      <c r="E112" s="163">
        <v>31.66667</v>
      </c>
      <c r="F112" s="161"/>
      <c r="G112" s="161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8"/>
      <c r="B113" s="159"/>
      <c r="C113" s="191" t="s">
        <v>260</v>
      </c>
      <c r="D113" s="162"/>
      <c r="E113" s="163">
        <v>20</v>
      </c>
      <c r="F113" s="161"/>
      <c r="G113" s="161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118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5">
      <c r="A114" s="167" t="s">
        <v>105</v>
      </c>
      <c r="B114" s="168" t="s">
        <v>72</v>
      </c>
      <c r="C114" s="189" t="s">
        <v>73</v>
      </c>
      <c r="D114" s="169"/>
      <c r="E114" s="170"/>
      <c r="F114" s="171"/>
      <c r="G114" s="171">
        <f>SUMIF(AG115:AG118,"&lt;&gt;NOR",G115:G118)</f>
        <v>0</v>
      </c>
      <c r="H114" s="171"/>
      <c r="I114" s="171">
        <f>SUM(I115:I118)</f>
        <v>0</v>
      </c>
      <c r="J114" s="171"/>
      <c r="K114" s="171">
        <f>SUM(K115:K118)</f>
        <v>0</v>
      </c>
      <c r="L114" s="171"/>
      <c r="M114" s="171">
        <f>SUM(M115:M118)</f>
        <v>0</v>
      </c>
      <c r="N114" s="170"/>
      <c r="O114" s="170">
        <f>SUM(O115:O118)</f>
        <v>0</v>
      </c>
      <c r="P114" s="170"/>
      <c r="Q114" s="170">
        <f>SUM(Q115:Q118)</f>
        <v>0</v>
      </c>
      <c r="R114" s="171"/>
      <c r="S114" s="171"/>
      <c r="T114" s="172"/>
      <c r="U114" s="166"/>
      <c r="V114" s="166">
        <f>SUM(V115:V118)</f>
        <v>0</v>
      </c>
      <c r="W114" s="166"/>
      <c r="X114" s="166"/>
      <c r="AG114" t="s">
        <v>106</v>
      </c>
    </row>
    <row r="115" spans="1:60" outlineLevel="1" x14ac:dyDescent="0.25">
      <c r="A115" s="181">
        <v>34</v>
      </c>
      <c r="B115" s="182" t="s">
        <v>261</v>
      </c>
      <c r="C115" s="192" t="s">
        <v>262</v>
      </c>
      <c r="D115" s="183" t="s">
        <v>234</v>
      </c>
      <c r="E115" s="184">
        <v>1</v>
      </c>
      <c r="F115" s="185"/>
      <c r="G115" s="186">
        <f>ROUND(E115*F115,2)</f>
        <v>0</v>
      </c>
      <c r="H115" s="185"/>
      <c r="I115" s="186">
        <f>ROUND(E115*H115,2)</f>
        <v>0</v>
      </c>
      <c r="J115" s="185"/>
      <c r="K115" s="186">
        <f>ROUND(E115*J115,2)</f>
        <v>0</v>
      </c>
      <c r="L115" s="186">
        <v>21</v>
      </c>
      <c r="M115" s="186">
        <f>G115*(1+L115/100)</f>
        <v>0</v>
      </c>
      <c r="N115" s="184">
        <v>0</v>
      </c>
      <c r="O115" s="184">
        <f>ROUND(E115*N115,2)</f>
        <v>0</v>
      </c>
      <c r="P115" s="184">
        <v>0</v>
      </c>
      <c r="Q115" s="184">
        <f>ROUND(E115*P115,2)</f>
        <v>0</v>
      </c>
      <c r="R115" s="186"/>
      <c r="S115" s="186" t="s">
        <v>205</v>
      </c>
      <c r="T115" s="187" t="s">
        <v>235</v>
      </c>
      <c r="U115" s="161">
        <v>0</v>
      </c>
      <c r="V115" s="161">
        <f>ROUND(E115*U115,2)</f>
        <v>0</v>
      </c>
      <c r="W115" s="161"/>
      <c r="X115" s="161" t="s">
        <v>113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114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81">
        <v>35</v>
      </c>
      <c r="B116" s="182" t="s">
        <v>263</v>
      </c>
      <c r="C116" s="192" t="s">
        <v>264</v>
      </c>
      <c r="D116" s="183" t="s">
        <v>234</v>
      </c>
      <c r="E116" s="184">
        <v>1</v>
      </c>
      <c r="F116" s="185"/>
      <c r="G116" s="186">
        <f>ROUND(E116*F116,2)</f>
        <v>0</v>
      </c>
      <c r="H116" s="185"/>
      <c r="I116" s="186">
        <f>ROUND(E116*H116,2)</f>
        <v>0</v>
      </c>
      <c r="J116" s="185"/>
      <c r="K116" s="186">
        <f>ROUND(E116*J116,2)</f>
        <v>0</v>
      </c>
      <c r="L116" s="186">
        <v>21</v>
      </c>
      <c r="M116" s="186">
        <f>G116*(1+L116/100)</f>
        <v>0</v>
      </c>
      <c r="N116" s="184">
        <v>0</v>
      </c>
      <c r="O116" s="184">
        <f>ROUND(E116*N116,2)</f>
        <v>0</v>
      </c>
      <c r="P116" s="184">
        <v>0</v>
      </c>
      <c r="Q116" s="184">
        <f>ROUND(E116*P116,2)</f>
        <v>0</v>
      </c>
      <c r="R116" s="186"/>
      <c r="S116" s="186" t="s">
        <v>205</v>
      </c>
      <c r="T116" s="187" t="s">
        <v>235</v>
      </c>
      <c r="U116" s="161">
        <v>0</v>
      </c>
      <c r="V116" s="161">
        <f>ROUND(E116*U116,2)</f>
        <v>0</v>
      </c>
      <c r="W116" s="161"/>
      <c r="X116" s="161" t="s">
        <v>113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114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81">
        <v>36</v>
      </c>
      <c r="B117" s="182" t="s">
        <v>265</v>
      </c>
      <c r="C117" s="192" t="s">
        <v>266</v>
      </c>
      <c r="D117" s="183" t="s">
        <v>234</v>
      </c>
      <c r="E117" s="184">
        <v>1</v>
      </c>
      <c r="F117" s="185"/>
      <c r="G117" s="186">
        <f>ROUND(E117*F117,2)</f>
        <v>0</v>
      </c>
      <c r="H117" s="185"/>
      <c r="I117" s="186">
        <f>ROUND(E117*H117,2)</f>
        <v>0</v>
      </c>
      <c r="J117" s="185"/>
      <c r="K117" s="186">
        <f>ROUND(E117*J117,2)</f>
        <v>0</v>
      </c>
      <c r="L117" s="186">
        <v>21</v>
      </c>
      <c r="M117" s="186">
        <f>G117*(1+L117/100)</f>
        <v>0</v>
      </c>
      <c r="N117" s="184">
        <v>0</v>
      </c>
      <c r="O117" s="184">
        <f>ROUND(E117*N117,2)</f>
        <v>0</v>
      </c>
      <c r="P117" s="184">
        <v>0</v>
      </c>
      <c r="Q117" s="184">
        <f>ROUND(E117*P117,2)</f>
        <v>0</v>
      </c>
      <c r="R117" s="186"/>
      <c r="S117" s="186" t="s">
        <v>205</v>
      </c>
      <c r="T117" s="187" t="s">
        <v>235</v>
      </c>
      <c r="U117" s="161">
        <v>0</v>
      </c>
      <c r="V117" s="161">
        <f>ROUND(E117*U117,2)</f>
        <v>0</v>
      </c>
      <c r="W117" s="161"/>
      <c r="X117" s="161" t="s">
        <v>113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114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81">
        <v>37</v>
      </c>
      <c r="B118" s="182" t="s">
        <v>267</v>
      </c>
      <c r="C118" s="192" t="s">
        <v>268</v>
      </c>
      <c r="D118" s="183" t="s">
        <v>109</v>
      </c>
      <c r="E118" s="184">
        <v>1591</v>
      </c>
      <c r="F118" s="185"/>
      <c r="G118" s="186">
        <f>ROUND(E118*F118,2)</f>
        <v>0</v>
      </c>
      <c r="H118" s="185"/>
      <c r="I118" s="186">
        <f>ROUND(E118*H118,2)</f>
        <v>0</v>
      </c>
      <c r="J118" s="185"/>
      <c r="K118" s="186">
        <f>ROUND(E118*J118,2)</f>
        <v>0</v>
      </c>
      <c r="L118" s="186">
        <v>21</v>
      </c>
      <c r="M118" s="186">
        <f>G118*(1+L118/100)</f>
        <v>0</v>
      </c>
      <c r="N118" s="184">
        <v>0</v>
      </c>
      <c r="O118" s="184">
        <f>ROUND(E118*N118,2)</f>
        <v>0</v>
      </c>
      <c r="P118" s="184">
        <v>0</v>
      </c>
      <c r="Q118" s="184">
        <f>ROUND(E118*P118,2)</f>
        <v>0</v>
      </c>
      <c r="R118" s="186"/>
      <c r="S118" s="186" t="s">
        <v>205</v>
      </c>
      <c r="T118" s="187" t="s">
        <v>235</v>
      </c>
      <c r="U118" s="161">
        <v>0</v>
      </c>
      <c r="V118" s="161">
        <f>ROUND(E118*U118,2)</f>
        <v>0</v>
      </c>
      <c r="W118" s="161"/>
      <c r="X118" s="161" t="s">
        <v>113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114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5">
      <c r="A119" s="167" t="s">
        <v>105</v>
      </c>
      <c r="B119" s="168" t="s">
        <v>74</v>
      </c>
      <c r="C119" s="189" t="s">
        <v>75</v>
      </c>
      <c r="D119" s="169"/>
      <c r="E119" s="170"/>
      <c r="F119" s="171"/>
      <c r="G119" s="171">
        <f>SUMIF(AG120:AG140,"&lt;&gt;NOR",G120:G140)</f>
        <v>0</v>
      </c>
      <c r="H119" s="171"/>
      <c r="I119" s="171">
        <f>SUM(I120:I140)</f>
        <v>0</v>
      </c>
      <c r="J119" s="171"/>
      <c r="K119" s="171">
        <f>SUM(K120:K140)</f>
        <v>0</v>
      </c>
      <c r="L119" s="171"/>
      <c r="M119" s="171">
        <f>SUM(M120:M140)</f>
        <v>0</v>
      </c>
      <c r="N119" s="170"/>
      <c r="O119" s="170">
        <f>SUM(O120:O140)</f>
        <v>0</v>
      </c>
      <c r="P119" s="170"/>
      <c r="Q119" s="170">
        <f>SUM(Q120:Q140)</f>
        <v>0</v>
      </c>
      <c r="R119" s="171"/>
      <c r="S119" s="171"/>
      <c r="T119" s="172"/>
      <c r="U119" s="166"/>
      <c r="V119" s="166">
        <f>SUM(V120:V140)</f>
        <v>5067.88</v>
      </c>
      <c r="W119" s="166"/>
      <c r="X119" s="166"/>
      <c r="AG119" t="s">
        <v>106</v>
      </c>
    </row>
    <row r="120" spans="1:60" outlineLevel="1" x14ac:dyDescent="0.25">
      <c r="A120" s="174">
        <v>38</v>
      </c>
      <c r="B120" s="175" t="s">
        <v>269</v>
      </c>
      <c r="C120" s="190" t="s">
        <v>270</v>
      </c>
      <c r="D120" s="176" t="s">
        <v>210</v>
      </c>
      <c r="E120" s="177">
        <v>6297.3908700000002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7">
        <v>0</v>
      </c>
      <c r="O120" s="177">
        <f>ROUND(E120*N120,2)</f>
        <v>0</v>
      </c>
      <c r="P120" s="177">
        <v>0</v>
      </c>
      <c r="Q120" s="177">
        <f>ROUND(E120*P120,2)</f>
        <v>0</v>
      </c>
      <c r="R120" s="179"/>
      <c r="S120" s="179" t="s">
        <v>205</v>
      </c>
      <c r="T120" s="180" t="s">
        <v>235</v>
      </c>
      <c r="U120" s="161">
        <v>0</v>
      </c>
      <c r="V120" s="161">
        <f>ROUND(E120*U120,2)</f>
        <v>0</v>
      </c>
      <c r="W120" s="161"/>
      <c r="X120" s="161" t="s">
        <v>113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114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8"/>
      <c r="B121" s="159"/>
      <c r="C121" s="191" t="s">
        <v>271</v>
      </c>
      <c r="D121" s="162"/>
      <c r="E121" s="163"/>
      <c r="F121" s="161"/>
      <c r="G121" s="161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118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8"/>
      <c r="B122" s="159"/>
      <c r="C122" s="191" t="s">
        <v>272</v>
      </c>
      <c r="D122" s="162"/>
      <c r="E122" s="163"/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118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8"/>
      <c r="B123" s="159"/>
      <c r="C123" s="191" t="s">
        <v>273</v>
      </c>
      <c r="D123" s="162"/>
      <c r="E123" s="163"/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118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58"/>
      <c r="B124" s="159"/>
      <c r="C124" s="191" t="s">
        <v>274</v>
      </c>
      <c r="D124" s="162"/>
      <c r="E124" s="163"/>
      <c r="F124" s="161"/>
      <c r="G124" s="161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118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5">
      <c r="A125" s="158"/>
      <c r="B125" s="159"/>
      <c r="C125" s="191" t="s">
        <v>275</v>
      </c>
      <c r="D125" s="162"/>
      <c r="E125" s="163"/>
      <c r="F125" s="161"/>
      <c r="G125" s="161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118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5">
      <c r="A126" s="158"/>
      <c r="B126" s="159"/>
      <c r="C126" s="191" t="s">
        <v>276</v>
      </c>
      <c r="D126" s="162"/>
      <c r="E126" s="163">
        <v>6297.3908700000002</v>
      </c>
      <c r="F126" s="161"/>
      <c r="G126" s="161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118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5">
      <c r="A127" s="174">
        <v>39</v>
      </c>
      <c r="B127" s="175" t="s">
        <v>277</v>
      </c>
      <c r="C127" s="190" t="s">
        <v>278</v>
      </c>
      <c r="D127" s="176" t="s">
        <v>279</v>
      </c>
      <c r="E127" s="177">
        <v>200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0</v>
      </c>
      <c r="O127" s="177">
        <f>ROUND(E127*N127,2)</f>
        <v>0</v>
      </c>
      <c r="P127" s="177">
        <v>0</v>
      </c>
      <c r="Q127" s="177">
        <f>ROUND(E127*P127,2)</f>
        <v>0</v>
      </c>
      <c r="R127" s="179"/>
      <c r="S127" s="179" t="s">
        <v>205</v>
      </c>
      <c r="T127" s="180" t="s">
        <v>112</v>
      </c>
      <c r="U127" s="161">
        <v>1</v>
      </c>
      <c r="V127" s="161">
        <f>ROUND(E127*U127,2)</f>
        <v>200</v>
      </c>
      <c r="W127" s="161"/>
      <c r="X127" s="161" t="s">
        <v>280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281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58"/>
      <c r="B128" s="159"/>
      <c r="C128" s="263" t="s">
        <v>282</v>
      </c>
      <c r="D128" s="264"/>
      <c r="E128" s="264"/>
      <c r="F128" s="264"/>
      <c r="G128" s="264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188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8"/>
      <c r="B129" s="159"/>
      <c r="C129" s="191" t="s">
        <v>283</v>
      </c>
      <c r="D129" s="162"/>
      <c r="E129" s="163">
        <v>200</v>
      </c>
      <c r="F129" s="161"/>
      <c r="G129" s="161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118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0.399999999999999" outlineLevel="1" x14ac:dyDescent="0.25">
      <c r="A130" s="174">
        <v>40</v>
      </c>
      <c r="B130" s="175" t="s">
        <v>284</v>
      </c>
      <c r="C130" s="190" t="s">
        <v>285</v>
      </c>
      <c r="D130" s="176" t="s">
        <v>210</v>
      </c>
      <c r="E130" s="177">
        <v>6297.3908700000002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7">
        <v>0</v>
      </c>
      <c r="O130" s="177">
        <f>ROUND(E130*N130,2)</f>
        <v>0</v>
      </c>
      <c r="P130" s="177">
        <v>0</v>
      </c>
      <c r="Q130" s="177">
        <f>ROUND(E130*P130,2)</f>
        <v>0</v>
      </c>
      <c r="R130" s="179" t="s">
        <v>286</v>
      </c>
      <c r="S130" s="179" t="s">
        <v>111</v>
      </c>
      <c r="T130" s="180" t="s">
        <v>112</v>
      </c>
      <c r="U130" s="161">
        <v>0.27700000000000002</v>
      </c>
      <c r="V130" s="161">
        <f>ROUND(E130*U130,2)</f>
        <v>1744.38</v>
      </c>
      <c r="W130" s="161"/>
      <c r="X130" s="161" t="s">
        <v>287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288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58"/>
      <c r="B131" s="159"/>
      <c r="C131" s="252" t="s">
        <v>289</v>
      </c>
      <c r="D131" s="253"/>
      <c r="E131" s="253"/>
      <c r="F131" s="253"/>
      <c r="G131" s="253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116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58"/>
      <c r="B132" s="159"/>
      <c r="C132" s="261" t="s">
        <v>290</v>
      </c>
      <c r="D132" s="262"/>
      <c r="E132" s="262"/>
      <c r="F132" s="262"/>
      <c r="G132" s="262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188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8"/>
      <c r="B133" s="159"/>
      <c r="C133" s="261" t="s">
        <v>291</v>
      </c>
      <c r="D133" s="262"/>
      <c r="E133" s="262"/>
      <c r="F133" s="262"/>
      <c r="G133" s="262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188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1" outlineLevel="1" x14ac:dyDescent="0.25">
      <c r="A134" s="158"/>
      <c r="B134" s="159"/>
      <c r="C134" s="261" t="s">
        <v>292</v>
      </c>
      <c r="D134" s="262"/>
      <c r="E134" s="262"/>
      <c r="F134" s="262"/>
      <c r="G134" s="262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188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88" t="str">
        <f>C134</f>
        <v>- při vodorovné dopravě po vodě : vyložení na hromady na suchu nebo na přeložení na dopravní prostředek na suchu do 15 m vodorovně a současně do 4 m svisle,</v>
      </c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8"/>
      <c r="B135" s="159"/>
      <c r="C135" s="261" t="s">
        <v>293</v>
      </c>
      <c r="D135" s="262"/>
      <c r="E135" s="262"/>
      <c r="F135" s="262"/>
      <c r="G135" s="262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188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74">
        <v>41</v>
      </c>
      <c r="B136" s="175" t="s">
        <v>294</v>
      </c>
      <c r="C136" s="190" t="s">
        <v>295</v>
      </c>
      <c r="D136" s="176" t="s">
        <v>210</v>
      </c>
      <c r="E136" s="177">
        <v>6297.3908700000002</v>
      </c>
      <c r="F136" s="178"/>
      <c r="G136" s="179">
        <f>ROUND(E136*F136,2)</f>
        <v>0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21</v>
      </c>
      <c r="M136" s="179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9" t="s">
        <v>220</v>
      </c>
      <c r="S136" s="179" t="s">
        <v>111</v>
      </c>
      <c r="T136" s="180" t="s">
        <v>112</v>
      </c>
      <c r="U136" s="161">
        <v>0.49</v>
      </c>
      <c r="V136" s="161">
        <f>ROUND(E136*U136,2)</f>
        <v>3085.72</v>
      </c>
      <c r="W136" s="161"/>
      <c r="X136" s="161" t="s">
        <v>287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288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8"/>
      <c r="B137" s="159"/>
      <c r="C137" s="263" t="s">
        <v>296</v>
      </c>
      <c r="D137" s="264"/>
      <c r="E137" s="264"/>
      <c r="F137" s="264"/>
      <c r="G137" s="264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188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81">
        <v>42</v>
      </c>
      <c r="B138" s="182" t="s">
        <v>297</v>
      </c>
      <c r="C138" s="192" t="s">
        <v>298</v>
      </c>
      <c r="D138" s="183" t="s">
        <v>210</v>
      </c>
      <c r="E138" s="184">
        <v>56676.517820000001</v>
      </c>
      <c r="F138" s="185"/>
      <c r="G138" s="186">
        <f>ROUND(E138*F138,2)</f>
        <v>0</v>
      </c>
      <c r="H138" s="185"/>
      <c r="I138" s="186">
        <f>ROUND(E138*H138,2)</f>
        <v>0</v>
      </c>
      <c r="J138" s="185"/>
      <c r="K138" s="186">
        <f>ROUND(E138*J138,2)</f>
        <v>0</v>
      </c>
      <c r="L138" s="186">
        <v>21</v>
      </c>
      <c r="M138" s="186">
        <f>G138*(1+L138/100)</f>
        <v>0</v>
      </c>
      <c r="N138" s="184">
        <v>0</v>
      </c>
      <c r="O138" s="184">
        <f>ROUND(E138*N138,2)</f>
        <v>0</v>
      </c>
      <c r="P138" s="184">
        <v>0</v>
      </c>
      <c r="Q138" s="184">
        <f>ROUND(E138*P138,2)</f>
        <v>0</v>
      </c>
      <c r="R138" s="186" t="s">
        <v>220</v>
      </c>
      <c r="S138" s="186" t="s">
        <v>111</v>
      </c>
      <c r="T138" s="187" t="s">
        <v>112</v>
      </c>
      <c r="U138" s="161">
        <v>0</v>
      </c>
      <c r="V138" s="161">
        <f>ROUND(E138*U138,2)</f>
        <v>0</v>
      </c>
      <c r="W138" s="161"/>
      <c r="X138" s="161" t="s">
        <v>287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288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74">
        <v>43</v>
      </c>
      <c r="B139" s="175" t="s">
        <v>299</v>
      </c>
      <c r="C139" s="190" t="s">
        <v>300</v>
      </c>
      <c r="D139" s="176" t="s">
        <v>210</v>
      </c>
      <c r="E139" s="177">
        <v>6297.3908700000002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7">
        <v>0</v>
      </c>
      <c r="O139" s="177">
        <f>ROUND(E139*N139,2)</f>
        <v>0</v>
      </c>
      <c r="P139" s="177">
        <v>0</v>
      </c>
      <c r="Q139" s="177">
        <f>ROUND(E139*P139,2)</f>
        <v>0</v>
      </c>
      <c r="R139" s="179" t="s">
        <v>238</v>
      </c>
      <c r="S139" s="179" t="s">
        <v>111</v>
      </c>
      <c r="T139" s="180" t="s">
        <v>112</v>
      </c>
      <c r="U139" s="161">
        <v>6.0000000000000001E-3</v>
      </c>
      <c r="V139" s="161">
        <f>ROUND(E139*U139,2)</f>
        <v>37.78</v>
      </c>
      <c r="W139" s="161"/>
      <c r="X139" s="161" t="s">
        <v>287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288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8"/>
      <c r="B140" s="159"/>
      <c r="C140" s="252" t="s">
        <v>301</v>
      </c>
      <c r="D140" s="253"/>
      <c r="E140" s="253"/>
      <c r="F140" s="253"/>
      <c r="G140" s="253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116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x14ac:dyDescent="0.25">
      <c r="A141" s="3"/>
      <c r="B141" s="4"/>
      <c r="C141" s="194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v>15</v>
      </c>
      <c r="AF141">
        <v>21</v>
      </c>
      <c r="AG141" t="s">
        <v>92</v>
      </c>
    </row>
    <row r="142" spans="1:60" x14ac:dyDescent="0.25">
      <c r="A142" s="154"/>
      <c r="B142" s="155" t="s">
        <v>29</v>
      </c>
      <c r="C142" s="195"/>
      <c r="D142" s="156"/>
      <c r="E142" s="157"/>
      <c r="F142" s="157"/>
      <c r="G142" s="173">
        <f>G8+G83+G86+G97+G101+G114+G119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f>SUMIF(L7:L140,AE141,G7:G140)</f>
        <v>0</v>
      </c>
      <c r="AF142">
        <f>SUMIF(L7:L140,AF141,G7:G140)</f>
        <v>0</v>
      </c>
      <c r="AG142" t="s">
        <v>302</v>
      </c>
    </row>
    <row r="143" spans="1:60" x14ac:dyDescent="0.25">
      <c r="C143" s="196"/>
      <c r="D143" s="10"/>
      <c r="AG143" t="s">
        <v>303</v>
      </c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KnvoY4o/WRbt7zh+YQeAfJz7K4uTk7JRkViJoY5//3Rk72NC5OYHH+Pdmp7mtMJAJk7lZJ06AshknIW4jNjIsg==" saltValue="N+f6plPcI6FyMsmKn+7QwQ==" spinCount="100000" sheet="1"/>
  <mergeCells count="29">
    <mergeCell ref="C133:G133"/>
    <mergeCell ref="C134:G134"/>
    <mergeCell ref="C135:G135"/>
    <mergeCell ref="C137:G137"/>
    <mergeCell ref="C140:G140"/>
    <mergeCell ref="C132:G132"/>
    <mergeCell ref="C60:G60"/>
    <mergeCell ref="C65:G65"/>
    <mergeCell ref="C66:G66"/>
    <mergeCell ref="C71:G71"/>
    <mergeCell ref="C73:G73"/>
    <mergeCell ref="C85:G85"/>
    <mergeCell ref="C88:G88"/>
    <mergeCell ref="C99:G99"/>
    <mergeCell ref="C100:G100"/>
    <mergeCell ref="C128:G128"/>
    <mergeCell ref="C131:G131"/>
    <mergeCell ref="C57:G57"/>
    <mergeCell ref="A1:G1"/>
    <mergeCell ref="C2:G2"/>
    <mergeCell ref="C3:G3"/>
    <mergeCell ref="C4:G4"/>
    <mergeCell ref="C10:G10"/>
    <mergeCell ref="C20:G20"/>
    <mergeCell ref="C22:G22"/>
    <mergeCell ref="C41:G41"/>
    <mergeCell ref="C47:G47"/>
    <mergeCell ref="C53:G53"/>
    <mergeCell ref="C55:G55"/>
  </mergeCells>
  <pageMargins left="0.59055118110236204" right="0.196850393700787" top="0.78740157499999996" bottom="0.78740157499999996" header="0.3" footer="0.3"/>
  <pageSetup paperSize="9" orientation="landscape" horizontalDpi="4294967294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E45DF-DB3B-4E18-8F03-F4D0D69262AF}">
  <sheetPr>
    <outlinePr summaryBelow="0"/>
  </sheetPr>
  <dimension ref="A1:BH5000"/>
  <sheetViews>
    <sheetView tabSelected="1" workbookViewId="0">
      <pane xSplit="1" topLeftCell="B1" activePane="topRight" state="frozen"/>
      <selection activeCell="A8" sqref="A8"/>
      <selection pane="topRigh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4" t="s">
        <v>79</v>
      </c>
      <c r="B1" s="254"/>
      <c r="C1" s="254"/>
      <c r="D1" s="254"/>
      <c r="E1" s="254"/>
      <c r="F1" s="254"/>
      <c r="G1" s="254"/>
      <c r="AG1" t="s">
        <v>80</v>
      </c>
    </row>
    <row r="2" spans="1:60" ht="25.05" customHeight="1" x14ac:dyDescent="0.25">
      <c r="A2" s="143" t="s">
        <v>7</v>
      </c>
      <c r="B2" s="49" t="s">
        <v>43</v>
      </c>
      <c r="C2" s="255" t="s">
        <v>44</v>
      </c>
      <c r="D2" s="256"/>
      <c r="E2" s="256"/>
      <c r="F2" s="256"/>
      <c r="G2" s="257"/>
      <c r="AG2" t="s">
        <v>81</v>
      </c>
    </row>
    <row r="3" spans="1:60" ht="25.05" customHeight="1" x14ac:dyDescent="0.25">
      <c r="A3" s="143" t="s">
        <v>8</v>
      </c>
      <c r="B3" s="49" t="s">
        <v>47</v>
      </c>
      <c r="C3" s="255" t="s">
        <v>48</v>
      </c>
      <c r="D3" s="256"/>
      <c r="E3" s="256"/>
      <c r="F3" s="256"/>
      <c r="G3" s="257"/>
      <c r="AC3" s="125" t="s">
        <v>81</v>
      </c>
      <c r="AG3" t="s">
        <v>82</v>
      </c>
    </row>
    <row r="4" spans="1:60" ht="25.05" customHeight="1" x14ac:dyDescent="0.25">
      <c r="A4" s="144" t="s">
        <v>9</v>
      </c>
      <c r="B4" s="145" t="s">
        <v>49</v>
      </c>
      <c r="C4" s="258" t="s">
        <v>51</v>
      </c>
      <c r="D4" s="259"/>
      <c r="E4" s="259"/>
      <c r="F4" s="259"/>
      <c r="G4" s="260"/>
      <c r="AG4" t="s">
        <v>83</v>
      </c>
    </row>
    <row r="5" spans="1:60" x14ac:dyDescent="0.25">
      <c r="D5" s="10"/>
    </row>
    <row r="6" spans="1:60" ht="39.6" x14ac:dyDescent="0.25">
      <c r="A6" s="147" t="s">
        <v>84</v>
      </c>
      <c r="B6" s="149" t="s">
        <v>85</v>
      </c>
      <c r="C6" s="149" t="s">
        <v>86</v>
      </c>
      <c r="D6" s="148" t="s">
        <v>87</v>
      </c>
      <c r="E6" s="147" t="s">
        <v>88</v>
      </c>
      <c r="F6" s="146" t="s">
        <v>89</v>
      </c>
      <c r="G6" s="147" t="s">
        <v>29</v>
      </c>
      <c r="H6" s="150" t="s">
        <v>30</v>
      </c>
      <c r="I6" s="150" t="s">
        <v>90</v>
      </c>
      <c r="J6" s="150" t="s">
        <v>31</v>
      </c>
      <c r="K6" s="150" t="s">
        <v>91</v>
      </c>
      <c r="L6" s="150" t="s">
        <v>92</v>
      </c>
      <c r="M6" s="150" t="s">
        <v>93</v>
      </c>
      <c r="N6" s="150" t="s">
        <v>94</v>
      </c>
      <c r="O6" s="150" t="s">
        <v>95</v>
      </c>
      <c r="P6" s="150" t="s">
        <v>96</v>
      </c>
      <c r="Q6" s="150" t="s">
        <v>97</v>
      </c>
      <c r="R6" s="150" t="s">
        <v>98</v>
      </c>
      <c r="S6" s="150" t="s">
        <v>99</v>
      </c>
      <c r="T6" s="150" t="s">
        <v>100</v>
      </c>
      <c r="U6" s="150" t="s">
        <v>101</v>
      </c>
      <c r="V6" s="150" t="s">
        <v>102</v>
      </c>
      <c r="W6" s="150" t="s">
        <v>103</v>
      </c>
      <c r="X6" s="150" t="s">
        <v>104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5">
      <c r="A8" s="167" t="s">
        <v>105</v>
      </c>
      <c r="B8" s="168" t="s">
        <v>77</v>
      </c>
      <c r="C8" s="189" t="s">
        <v>28</v>
      </c>
      <c r="D8" s="169"/>
      <c r="E8" s="170"/>
      <c r="F8" s="171"/>
      <c r="G8" s="171">
        <f>SUMIF(AG9:AG45,"&lt;&gt;NOR",G9:G45)</f>
        <v>0</v>
      </c>
      <c r="H8" s="171"/>
      <c r="I8" s="171">
        <f>SUM(I9:I45)</f>
        <v>0</v>
      </c>
      <c r="J8" s="171"/>
      <c r="K8" s="171">
        <f>SUM(K9:K45)</f>
        <v>0</v>
      </c>
      <c r="L8" s="171"/>
      <c r="M8" s="171">
        <f>SUM(M9:M45)</f>
        <v>0</v>
      </c>
      <c r="N8" s="170"/>
      <c r="O8" s="170">
        <f>SUM(O9:O45)</f>
        <v>0</v>
      </c>
      <c r="P8" s="170"/>
      <c r="Q8" s="170">
        <f>SUM(Q9:Q45)</f>
        <v>0</v>
      </c>
      <c r="R8" s="171"/>
      <c r="S8" s="171"/>
      <c r="T8" s="172"/>
      <c r="U8" s="166"/>
      <c r="V8" s="166">
        <f>SUM(V9:V45)</f>
        <v>0</v>
      </c>
      <c r="W8" s="166"/>
      <c r="X8" s="166"/>
      <c r="AG8" t="s">
        <v>106</v>
      </c>
    </row>
    <row r="9" spans="1:60" outlineLevel="1" x14ac:dyDescent="0.25">
      <c r="A9" s="174">
        <v>1</v>
      </c>
      <c r="B9" s="175" t="s">
        <v>304</v>
      </c>
      <c r="C9" s="190" t="s">
        <v>305</v>
      </c>
      <c r="D9" s="176" t="s">
        <v>306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111</v>
      </c>
      <c r="T9" s="180" t="s">
        <v>235</v>
      </c>
      <c r="U9" s="161">
        <v>0</v>
      </c>
      <c r="V9" s="161">
        <f>ROUND(E9*U9,2)</f>
        <v>0</v>
      </c>
      <c r="W9" s="161"/>
      <c r="X9" s="161" t="s">
        <v>307</v>
      </c>
      <c r="Y9" s="151"/>
      <c r="Z9" s="151"/>
      <c r="AA9" s="151"/>
      <c r="AB9" s="151"/>
      <c r="AC9" s="151"/>
      <c r="AD9" s="151"/>
      <c r="AE9" s="151"/>
      <c r="AF9" s="151"/>
      <c r="AG9" s="151" t="s">
        <v>308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41.4" outlineLevel="1" x14ac:dyDescent="0.25">
      <c r="A10" s="158"/>
      <c r="B10" s="159"/>
      <c r="C10" s="263" t="s">
        <v>309</v>
      </c>
      <c r="D10" s="264"/>
      <c r="E10" s="264"/>
      <c r="F10" s="264"/>
      <c r="G10" s="264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188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88" t="str">
        <f>C10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74">
        <v>2</v>
      </c>
      <c r="B11" s="175" t="s">
        <v>310</v>
      </c>
      <c r="C11" s="190" t="s">
        <v>311</v>
      </c>
      <c r="D11" s="176" t="s">
        <v>306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9"/>
      <c r="S11" s="179" t="s">
        <v>111</v>
      </c>
      <c r="T11" s="180" t="s">
        <v>235</v>
      </c>
      <c r="U11" s="161">
        <v>0</v>
      </c>
      <c r="V11" s="161">
        <f>ROUND(E11*U11,2)</f>
        <v>0</v>
      </c>
      <c r="W11" s="161"/>
      <c r="X11" s="161" t="s">
        <v>307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308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8"/>
      <c r="B12" s="159"/>
      <c r="C12" s="263" t="s">
        <v>312</v>
      </c>
      <c r="D12" s="264"/>
      <c r="E12" s="264"/>
      <c r="F12" s="264"/>
      <c r="G12" s="264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188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8"/>
      <c r="B13" s="159"/>
      <c r="C13" s="191" t="s">
        <v>313</v>
      </c>
      <c r="D13" s="162"/>
      <c r="E13" s="163"/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118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.399999999999999" outlineLevel="1" x14ac:dyDescent="0.25">
      <c r="A14" s="158"/>
      <c r="B14" s="159"/>
      <c r="C14" s="191" t="s">
        <v>314</v>
      </c>
      <c r="D14" s="162"/>
      <c r="E14" s="163"/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118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8"/>
      <c r="B15" s="159"/>
      <c r="C15" s="191" t="s">
        <v>315</v>
      </c>
      <c r="D15" s="162"/>
      <c r="E15" s="163"/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8"/>
      <c r="B16" s="159"/>
      <c r="C16" s="191" t="s">
        <v>316</v>
      </c>
      <c r="D16" s="162"/>
      <c r="E16" s="163"/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118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8"/>
      <c r="B17" s="159"/>
      <c r="C17" s="191" t="s">
        <v>49</v>
      </c>
      <c r="D17" s="162"/>
      <c r="E17" s="163">
        <v>1</v>
      </c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74">
        <v>3</v>
      </c>
      <c r="B18" s="175" t="s">
        <v>317</v>
      </c>
      <c r="C18" s="190" t="s">
        <v>318</v>
      </c>
      <c r="D18" s="176" t="s">
        <v>306</v>
      </c>
      <c r="E18" s="177">
        <v>1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7">
        <v>0</v>
      </c>
      <c r="O18" s="177">
        <f>ROUND(E18*N18,2)</f>
        <v>0</v>
      </c>
      <c r="P18" s="177">
        <v>0</v>
      </c>
      <c r="Q18" s="177">
        <f>ROUND(E18*P18,2)</f>
        <v>0</v>
      </c>
      <c r="R18" s="179"/>
      <c r="S18" s="179" t="s">
        <v>111</v>
      </c>
      <c r="T18" s="180" t="s">
        <v>235</v>
      </c>
      <c r="U18" s="161">
        <v>0</v>
      </c>
      <c r="V18" s="161">
        <f>ROUND(E18*U18,2)</f>
        <v>0</v>
      </c>
      <c r="W18" s="161"/>
      <c r="X18" s="161" t="s">
        <v>307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308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1" outlineLevel="1" x14ac:dyDescent="0.25">
      <c r="A19" s="158"/>
      <c r="B19" s="159"/>
      <c r="C19" s="263" t="s">
        <v>319</v>
      </c>
      <c r="D19" s="264"/>
      <c r="E19" s="264"/>
      <c r="F19" s="264"/>
      <c r="G19" s="264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188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88" t="str">
        <f>C19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74">
        <v>4</v>
      </c>
      <c r="B20" s="175" t="s">
        <v>320</v>
      </c>
      <c r="C20" s="190" t="s">
        <v>321</v>
      </c>
      <c r="D20" s="176" t="s">
        <v>306</v>
      </c>
      <c r="E20" s="177">
        <v>1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9"/>
      <c r="S20" s="179" t="s">
        <v>111</v>
      </c>
      <c r="T20" s="180" t="s">
        <v>235</v>
      </c>
      <c r="U20" s="161">
        <v>0</v>
      </c>
      <c r="V20" s="161">
        <f>ROUND(E20*U20,2)</f>
        <v>0</v>
      </c>
      <c r="W20" s="161"/>
      <c r="X20" s="161" t="s">
        <v>307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308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1" outlineLevel="1" x14ac:dyDescent="0.25">
      <c r="A21" s="158"/>
      <c r="B21" s="159"/>
      <c r="C21" s="263" t="s">
        <v>322</v>
      </c>
      <c r="D21" s="264"/>
      <c r="E21" s="264"/>
      <c r="F21" s="264"/>
      <c r="G21" s="264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188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88" t="str">
        <f>C21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8"/>
      <c r="B22" s="159"/>
      <c r="C22" s="191" t="s">
        <v>323</v>
      </c>
      <c r="D22" s="162"/>
      <c r="E22" s="163"/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8"/>
      <c r="B23" s="159"/>
      <c r="C23" s="191" t="s">
        <v>49</v>
      </c>
      <c r="D23" s="162"/>
      <c r="E23" s="163">
        <v>1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118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74">
        <v>5</v>
      </c>
      <c r="B24" s="175" t="s">
        <v>324</v>
      </c>
      <c r="C24" s="190" t="s">
        <v>325</v>
      </c>
      <c r="D24" s="176" t="s">
        <v>306</v>
      </c>
      <c r="E24" s="177">
        <v>1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9"/>
      <c r="S24" s="179" t="s">
        <v>111</v>
      </c>
      <c r="T24" s="180" t="s">
        <v>235</v>
      </c>
      <c r="U24" s="161">
        <v>0</v>
      </c>
      <c r="V24" s="161">
        <f>ROUND(E24*U24,2)</f>
        <v>0</v>
      </c>
      <c r="W24" s="161"/>
      <c r="X24" s="161" t="s">
        <v>307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308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1" outlineLevel="1" x14ac:dyDescent="0.25">
      <c r="A25" s="158"/>
      <c r="B25" s="159"/>
      <c r="C25" s="263" t="s">
        <v>326</v>
      </c>
      <c r="D25" s="264"/>
      <c r="E25" s="264"/>
      <c r="F25" s="264"/>
      <c r="G25" s="264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188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88" t="str">
        <f>C25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74">
        <v>6</v>
      </c>
      <c r="B26" s="175" t="s">
        <v>327</v>
      </c>
      <c r="C26" s="190" t="s">
        <v>328</v>
      </c>
      <c r="D26" s="176" t="s">
        <v>306</v>
      </c>
      <c r="E26" s="177">
        <v>1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9"/>
      <c r="S26" s="179" t="s">
        <v>111</v>
      </c>
      <c r="T26" s="180" t="s">
        <v>235</v>
      </c>
      <c r="U26" s="161">
        <v>0</v>
      </c>
      <c r="V26" s="161">
        <f>ROUND(E26*U26,2)</f>
        <v>0</v>
      </c>
      <c r="W26" s="161"/>
      <c r="X26" s="161" t="s">
        <v>307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308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31.2" outlineLevel="1" x14ac:dyDescent="0.25">
      <c r="A27" s="158"/>
      <c r="B27" s="159"/>
      <c r="C27" s="263" t="s">
        <v>329</v>
      </c>
      <c r="D27" s="264"/>
      <c r="E27" s="264"/>
      <c r="F27" s="264"/>
      <c r="G27" s="264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188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88" t="str">
        <f>C27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74">
        <v>7</v>
      </c>
      <c r="B28" s="175" t="s">
        <v>330</v>
      </c>
      <c r="C28" s="190" t="s">
        <v>331</v>
      </c>
      <c r="D28" s="176" t="s">
        <v>332</v>
      </c>
      <c r="E28" s="177">
        <v>1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9"/>
      <c r="S28" s="179" t="s">
        <v>205</v>
      </c>
      <c r="T28" s="180" t="s">
        <v>235</v>
      </c>
      <c r="U28" s="161">
        <v>0</v>
      </c>
      <c r="V28" s="161">
        <f>ROUND(E28*U28,2)</f>
        <v>0</v>
      </c>
      <c r="W28" s="161"/>
      <c r="X28" s="161" t="s">
        <v>307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308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0.399999999999999" outlineLevel="1" x14ac:dyDescent="0.25">
      <c r="A29" s="158"/>
      <c r="B29" s="159"/>
      <c r="C29" s="191" t="s">
        <v>333</v>
      </c>
      <c r="D29" s="162"/>
      <c r="E29" s="163">
        <v>1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81">
        <v>8</v>
      </c>
      <c r="B30" s="182" t="s">
        <v>334</v>
      </c>
      <c r="C30" s="192" t="s">
        <v>335</v>
      </c>
      <c r="D30" s="183" t="s">
        <v>332</v>
      </c>
      <c r="E30" s="184">
        <v>1</v>
      </c>
      <c r="F30" s="185"/>
      <c r="G30" s="186">
        <f>ROUND(E30*F30,2)</f>
        <v>0</v>
      </c>
      <c r="H30" s="185"/>
      <c r="I30" s="186">
        <f>ROUND(E30*H30,2)</f>
        <v>0</v>
      </c>
      <c r="J30" s="185"/>
      <c r="K30" s="186">
        <f>ROUND(E30*J30,2)</f>
        <v>0</v>
      </c>
      <c r="L30" s="186">
        <v>21</v>
      </c>
      <c r="M30" s="186">
        <f>G30*(1+L30/100)</f>
        <v>0</v>
      </c>
      <c r="N30" s="184">
        <v>0</v>
      </c>
      <c r="O30" s="184">
        <f>ROUND(E30*N30,2)</f>
        <v>0</v>
      </c>
      <c r="P30" s="184">
        <v>0</v>
      </c>
      <c r="Q30" s="184">
        <f>ROUND(E30*P30,2)</f>
        <v>0</v>
      </c>
      <c r="R30" s="186"/>
      <c r="S30" s="186" t="s">
        <v>205</v>
      </c>
      <c r="T30" s="187" t="s">
        <v>235</v>
      </c>
      <c r="U30" s="161">
        <v>0</v>
      </c>
      <c r="V30" s="161">
        <f>ROUND(E30*U30,2)</f>
        <v>0</v>
      </c>
      <c r="W30" s="161"/>
      <c r="X30" s="161" t="s">
        <v>307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308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74">
        <v>9</v>
      </c>
      <c r="B31" s="175" t="s">
        <v>336</v>
      </c>
      <c r="C31" s="190" t="s">
        <v>337</v>
      </c>
      <c r="D31" s="176" t="s">
        <v>332</v>
      </c>
      <c r="E31" s="177">
        <v>1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9"/>
      <c r="S31" s="179" t="s">
        <v>205</v>
      </c>
      <c r="T31" s="180" t="s">
        <v>235</v>
      </c>
      <c r="U31" s="161">
        <v>0</v>
      </c>
      <c r="V31" s="161">
        <f>ROUND(E31*U31,2)</f>
        <v>0</v>
      </c>
      <c r="W31" s="161"/>
      <c r="X31" s="161" t="s">
        <v>307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308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8"/>
      <c r="B32" s="159"/>
      <c r="C32" s="191" t="s">
        <v>338</v>
      </c>
      <c r="D32" s="162"/>
      <c r="E32" s="163"/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118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0.399999999999999" outlineLevel="1" x14ac:dyDescent="0.25">
      <c r="A33" s="158"/>
      <c r="B33" s="159"/>
      <c r="C33" s="191" t="s">
        <v>339</v>
      </c>
      <c r="D33" s="162"/>
      <c r="E33" s="163"/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8"/>
      <c r="B34" s="159"/>
      <c r="C34" s="191" t="s">
        <v>340</v>
      </c>
      <c r="D34" s="162"/>
      <c r="E34" s="163"/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8"/>
      <c r="B35" s="159"/>
      <c r="C35" s="191" t="s">
        <v>49</v>
      </c>
      <c r="D35" s="162"/>
      <c r="E35" s="163">
        <v>1</v>
      </c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74">
        <v>10</v>
      </c>
      <c r="B36" s="175" t="s">
        <v>341</v>
      </c>
      <c r="C36" s="190" t="s">
        <v>342</v>
      </c>
      <c r="D36" s="176" t="s">
        <v>332</v>
      </c>
      <c r="E36" s="177">
        <v>1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7">
        <v>0</v>
      </c>
      <c r="O36" s="177">
        <f>ROUND(E36*N36,2)</f>
        <v>0</v>
      </c>
      <c r="P36" s="177">
        <v>0</v>
      </c>
      <c r="Q36" s="177">
        <f>ROUND(E36*P36,2)</f>
        <v>0</v>
      </c>
      <c r="R36" s="179"/>
      <c r="S36" s="179" t="s">
        <v>205</v>
      </c>
      <c r="T36" s="180" t="s">
        <v>235</v>
      </c>
      <c r="U36" s="161">
        <v>0</v>
      </c>
      <c r="V36" s="161">
        <f>ROUND(E36*U36,2)</f>
        <v>0</v>
      </c>
      <c r="W36" s="161"/>
      <c r="X36" s="161" t="s">
        <v>307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308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0.399999999999999" outlineLevel="1" x14ac:dyDescent="0.25">
      <c r="A37" s="158"/>
      <c r="B37" s="159"/>
      <c r="C37" s="191" t="s">
        <v>343</v>
      </c>
      <c r="D37" s="162"/>
      <c r="E37" s="163"/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8"/>
      <c r="B38" s="159"/>
      <c r="C38" s="191" t="s">
        <v>49</v>
      </c>
      <c r="D38" s="162"/>
      <c r="E38" s="163">
        <v>1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118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74">
        <v>11</v>
      </c>
      <c r="B39" s="175" t="s">
        <v>344</v>
      </c>
      <c r="C39" s="190" t="s">
        <v>345</v>
      </c>
      <c r="D39" s="176" t="s">
        <v>332</v>
      </c>
      <c r="E39" s="177">
        <v>1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9"/>
      <c r="S39" s="179" t="s">
        <v>205</v>
      </c>
      <c r="T39" s="180" t="s">
        <v>235</v>
      </c>
      <c r="U39" s="161">
        <v>0</v>
      </c>
      <c r="V39" s="161">
        <f>ROUND(E39*U39,2)</f>
        <v>0</v>
      </c>
      <c r="W39" s="161"/>
      <c r="X39" s="161" t="s">
        <v>307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308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8"/>
      <c r="B40" s="159"/>
      <c r="C40" s="191" t="s">
        <v>346</v>
      </c>
      <c r="D40" s="162"/>
      <c r="E40" s="163"/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118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8"/>
      <c r="B41" s="159"/>
      <c r="C41" s="191" t="s">
        <v>347</v>
      </c>
      <c r="D41" s="162"/>
      <c r="E41" s="163"/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118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8"/>
      <c r="B42" s="159"/>
      <c r="C42" s="191" t="s">
        <v>49</v>
      </c>
      <c r="D42" s="162"/>
      <c r="E42" s="163">
        <v>1</v>
      </c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118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81">
        <v>12</v>
      </c>
      <c r="B43" s="182" t="s">
        <v>348</v>
      </c>
      <c r="C43" s="192" t="s">
        <v>349</v>
      </c>
      <c r="D43" s="183" t="s">
        <v>332</v>
      </c>
      <c r="E43" s="184">
        <v>1</v>
      </c>
      <c r="F43" s="185"/>
      <c r="G43" s="186">
        <f>ROUND(E43*F43,2)</f>
        <v>0</v>
      </c>
      <c r="H43" s="185"/>
      <c r="I43" s="186">
        <f>ROUND(E43*H43,2)</f>
        <v>0</v>
      </c>
      <c r="J43" s="185"/>
      <c r="K43" s="186">
        <f>ROUND(E43*J43,2)</f>
        <v>0</v>
      </c>
      <c r="L43" s="186">
        <v>21</v>
      </c>
      <c r="M43" s="186">
        <f>G43*(1+L43/100)</f>
        <v>0</v>
      </c>
      <c r="N43" s="184">
        <v>0</v>
      </c>
      <c r="O43" s="184">
        <f>ROUND(E43*N43,2)</f>
        <v>0</v>
      </c>
      <c r="P43" s="184">
        <v>0</v>
      </c>
      <c r="Q43" s="184">
        <f>ROUND(E43*P43,2)</f>
        <v>0</v>
      </c>
      <c r="R43" s="186"/>
      <c r="S43" s="186" t="s">
        <v>205</v>
      </c>
      <c r="T43" s="187" t="s">
        <v>235</v>
      </c>
      <c r="U43" s="161">
        <v>0</v>
      </c>
      <c r="V43" s="161">
        <f>ROUND(E43*U43,2)</f>
        <v>0</v>
      </c>
      <c r="W43" s="161"/>
      <c r="X43" s="161" t="s">
        <v>307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308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81">
        <v>13</v>
      </c>
      <c r="B44" s="182" t="s">
        <v>350</v>
      </c>
      <c r="C44" s="192" t="s">
        <v>351</v>
      </c>
      <c r="D44" s="183" t="s">
        <v>332</v>
      </c>
      <c r="E44" s="184">
        <v>1</v>
      </c>
      <c r="F44" s="185"/>
      <c r="G44" s="186">
        <f>ROUND(E44*F44,2)</f>
        <v>0</v>
      </c>
      <c r="H44" s="185"/>
      <c r="I44" s="186">
        <f>ROUND(E44*H44,2)</f>
        <v>0</v>
      </c>
      <c r="J44" s="185"/>
      <c r="K44" s="186">
        <f>ROUND(E44*J44,2)</f>
        <v>0</v>
      </c>
      <c r="L44" s="186">
        <v>21</v>
      </c>
      <c r="M44" s="186">
        <f>G44*(1+L44/100)</f>
        <v>0</v>
      </c>
      <c r="N44" s="184">
        <v>0</v>
      </c>
      <c r="O44" s="184">
        <f>ROUND(E44*N44,2)</f>
        <v>0</v>
      </c>
      <c r="P44" s="184">
        <v>0</v>
      </c>
      <c r="Q44" s="184">
        <f>ROUND(E44*P44,2)</f>
        <v>0</v>
      </c>
      <c r="R44" s="186"/>
      <c r="S44" s="186" t="s">
        <v>205</v>
      </c>
      <c r="T44" s="187" t="s">
        <v>235</v>
      </c>
      <c r="U44" s="161">
        <v>0</v>
      </c>
      <c r="V44" s="161">
        <f>ROUND(E44*U44,2)</f>
        <v>0</v>
      </c>
      <c r="W44" s="161"/>
      <c r="X44" s="161" t="s">
        <v>307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308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74">
        <v>14</v>
      </c>
      <c r="B45" s="175" t="s">
        <v>352</v>
      </c>
      <c r="C45" s="190" t="s">
        <v>353</v>
      </c>
      <c r="D45" s="176" t="s">
        <v>332</v>
      </c>
      <c r="E45" s="177">
        <v>1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9"/>
      <c r="S45" s="179" t="s">
        <v>205</v>
      </c>
      <c r="T45" s="180" t="s">
        <v>235</v>
      </c>
      <c r="U45" s="161">
        <v>0</v>
      </c>
      <c r="V45" s="161">
        <f>ROUND(E45*U45,2)</f>
        <v>0</v>
      </c>
      <c r="W45" s="161"/>
      <c r="X45" s="161" t="s">
        <v>307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308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3"/>
      <c r="B46" s="4"/>
      <c r="C46" s="194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92</v>
      </c>
    </row>
    <row r="47" spans="1:60" x14ac:dyDescent="0.25">
      <c r="A47" s="154"/>
      <c r="B47" s="155" t="s">
        <v>29</v>
      </c>
      <c r="C47" s="195"/>
      <c r="D47" s="156"/>
      <c r="E47" s="157"/>
      <c r="F47" s="157"/>
      <c r="G47" s="173">
        <f>G8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0</v>
      </c>
      <c r="AG47" t="s">
        <v>302</v>
      </c>
    </row>
    <row r="48" spans="1:60" x14ac:dyDescent="0.25">
      <c r="C48" s="196"/>
      <c r="D48" s="10"/>
      <c r="AG48" t="s">
        <v>303</v>
      </c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1M4dlJAZ/f+rCqUEvDJSAUj0+40puDBdvyHfaNMWHOB02h/dzf1nHFFuZxc5xWYoPEmT13WAqHG1MvhlMne4g==" saltValue="4W0uXkuqsSVTtlGpXZbPcQ==" spinCount="100000" sheet="1"/>
  <mergeCells count="10">
    <mergeCell ref="C19:G19"/>
    <mergeCell ref="C21:G21"/>
    <mergeCell ref="C25:G25"/>
    <mergeCell ref="C27:G2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1 Pol</vt:lpstr>
      <vt:lpstr>SO 01 1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P1'!Názvy_tisku</vt:lpstr>
      <vt:lpstr>'SO 01 1 Pol'!Názvy_tisku</vt:lpstr>
      <vt:lpstr>oadresa</vt:lpstr>
      <vt:lpstr>Stavba!Objednatel</vt:lpstr>
      <vt:lpstr>Stavba!Objekt</vt:lpstr>
      <vt:lpstr>'SO 01 1 P1'!Oblast_tisku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Gabka</dc:creator>
  <cp:lastModifiedBy>Miroslav Švancar</cp:lastModifiedBy>
  <cp:lastPrinted>2019-03-19T12:27:02Z</cp:lastPrinted>
  <dcterms:created xsi:type="dcterms:W3CDTF">2009-04-08T07:15:50Z</dcterms:created>
  <dcterms:modified xsi:type="dcterms:W3CDTF">2022-04-13T10:26:05Z</dcterms:modified>
</cp:coreProperties>
</file>